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bookViews>
    <workbookView xWindow="-15" yWindow="-15" windowWidth="18780" windowHeight="1086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SOPS!$B$1:$L$137</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94" i="1" l="1"/>
  <c r="H84" i="1"/>
  <c r="H80" i="1"/>
  <c r="H74" i="1"/>
  <c r="H68" i="1"/>
  <c r="H64" i="1"/>
  <c r="H60" i="1"/>
  <c r="H18" i="1"/>
  <c r="L64" i="1" l="1"/>
  <c r="B68" i="1"/>
  <c r="B64" i="1"/>
  <c r="J64" i="1"/>
  <c r="H22" i="1"/>
  <c r="L22" i="1"/>
  <c r="B26" i="1"/>
  <c r="B22" i="1"/>
  <c r="J22" i="1"/>
  <c r="H128" i="1"/>
  <c r="L128" i="1" s="1"/>
  <c r="L18" i="1"/>
  <c r="J18" i="1"/>
  <c r="J128" i="1"/>
  <c r="L132" i="1" l="1"/>
  <c r="J132" i="1"/>
  <c r="L124" i="1"/>
  <c r="J124" i="1"/>
  <c r="L120" i="1"/>
  <c r="J120" i="1"/>
  <c r="L116" i="1"/>
  <c r="J116" i="1"/>
  <c r="L112" i="1"/>
  <c r="J112" i="1"/>
  <c r="L108" i="1"/>
  <c r="J108" i="1"/>
  <c r="J104" i="1"/>
  <c r="C136" i="1"/>
  <c r="L98" i="1"/>
  <c r="J98" i="1"/>
  <c r="L94" i="1"/>
  <c r="J94" i="1"/>
  <c r="L90" i="1"/>
  <c r="J90" i="1"/>
  <c r="C102" i="1"/>
  <c r="J84" i="1"/>
  <c r="J80" i="1"/>
  <c r="C88" i="1"/>
  <c r="L74" i="1"/>
  <c r="L78" i="1" s="1"/>
  <c r="J74" i="1"/>
  <c r="C78" i="1"/>
  <c r="J68" i="1"/>
  <c r="J60" i="1"/>
  <c r="C72" i="1"/>
  <c r="L102" i="1" l="1"/>
  <c r="H104" i="1" l="1"/>
  <c r="L104" i="1" s="1"/>
  <c r="L136" i="1" s="1"/>
  <c r="L80" i="1" l="1"/>
  <c r="L60" i="1"/>
  <c r="L84" i="1"/>
  <c r="L88" i="1" l="1"/>
  <c r="L54" i="1"/>
  <c r="J54" i="1"/>
  <c r="L50" i="1"/>
  <c r="J50" i="1"/>
  <c r="L46" i="1"/>
  <c r="J46" i="1"/>
  <c r="L42" i="1"/>
  <c r="J42" i="1"/>
  <c r="L38" i="1"/>
  <c r="J38" i="1"/>
  <c r="J34" i="1"/>
  <c r="L30" i="1"/>
  <c r="J30" i="1"/>
  <c r="L26" i="1"/>
  <c r="J26" i="1"/>
  <c r="L14" i="1"/>
  <c r="J14" i="1"/>
  <c r="B14" i="1"/>
  <c r="C58" i="1"/>
  <c r="B18" i="1" l="1"/>
  <c r="B30" i="1" l="1"/>
  <c r="B34" i="1" l="1"/>
  <c r="B38" i="1" l="1"/>
  <c r="B42" i="1" l="1"/>
  <c r="L68" i="1"/>
  <c r="L72" i="1" s="1"/>
  <c r="H34" i="1"/>
  <c r="L34" i="1" s="1"/>
  <c r="B46" i="1" l="1"/>
  <c r="B50" i="1" s="1"/>
  <c r="B54" i="1" s="1"/>
  <c r="B60" i="1" s="1"/>
  <c r="B74" i="1" s="1"/>
  <c r="L58" i="1"/>
  <c r="B80" i="1" l="1"/>
  <c r="B84" i="1" s="1"/>
  <c r="B90" i="1" s="1"/>
  <c r="B94" i="1" s="1"/>
  <c r="B98" i="1" s="1"/>
  <c r="J1" i="4"/>
  <c r="B104" i="1" l="1"/>
  <c r="B108" i="1" s="1"/>
  <c r="L1" i="4"/>
  <c r="B112" i="1" l="1"/>
  <c r="L9" i="1"/>
  <c r="B9" i="1"/>
  <c r="B116" i="1" l="1"/>
  <c r="B120" i="1" s="1"/>
  <c r="L1" i="1"/>
  <c r="F4" i="1"/>
  <c r="B124" i="1" l="1"/>
  <c r="K9" i="1"/>
  <c r="B128" i="1" l="1"/>
  <c r="B132" i="1" s="1"/>
  <c r="F5" i="1"/>
  <c r="Q2" i="1"/>
  <c r="K2" i="1" l="1"/>
  <c r="O1" i="1" l="1"/>
  <c r="Q3"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<sst xmlns="http://schemas.openxmlformats.org/spreadsheetml/2006/main" count="462" uniqueCount="256">
  <si>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</si>
  <si>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</si>
  <si>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</si>
  <si>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</si>
  <si>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</si>
  <si>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</si>
  <si>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</si>
  <si>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</si>
  <si>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</si>
  <si>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</si>
  <si>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</si>
  <si>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</si>
  <si>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</si>
  <si>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</si>
  <si>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</si>
  <si>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</si>
  <si>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</si>
  <si>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</si>
  <si>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</si>
  <si>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</si>
  <si>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</si>
  <si>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</si>
  <si>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</si>
  <si>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</si>
  <si>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</si>
  <si>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</si>
  <si>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</si>
  <si>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</si>
  <si>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</si>
  <si>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</si>
  <si>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</si>
  <si>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</si>
  <si>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</si>
  <si>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</si>
  <si>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</si>
  <si>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</si>
  <si>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</si>
  <si>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</si>
  <si>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</si>
  <si>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</si>
  <si>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</si>
  <si>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</si>
  <si>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</si>
  <si>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</si>
  <si>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</si>
  <si>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</si>
  <si>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</si>
  <si>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</si>
  <si>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</si>
  <si>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</si>
  <si>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</si>
  <si>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</si>
  <si>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</si>
  <si>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</si>
  <si>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</si>
  <si>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</si>
  <si>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</si>
  <si>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</si>
  <si>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</si>
  <si>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</si>
  <si>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</si>
  <si>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</si>
  <si>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</si>
  <si>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</si>
  <si>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</si>
  <si>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</si>
  <si>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</si>
  <si>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</si>
  <si>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</si>
  <si>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</si>
  <si>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</si>
  <si>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</si>
  <si>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</si>
  <si>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</si>
  <si>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</si>
  <si>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</si>
  <si>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</si>
  <si>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</si>
  <si>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</si>
  <si>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</si>
  <si>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</si>
  <si>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</si>
  <si>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</si>
  <si>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</si>
  <si>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</si>
  <si>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</si>
  <si>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</si>
  <si>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</si>
  <si>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</si>
  <si>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</si>
  <si>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</si>
  <si>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</si>
  <si>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</si>
  <si>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</si>
  <si>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</si>
  <si>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</si>
  <si>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</si>
  <si>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</si>
  <si>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</si>
  <si>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</si>
  <si>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</si>
  <si>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</si>
  <si>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</si>
  <si>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</si>
  <si>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</si>
  <si>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</si>
  <si>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</si>
  <si>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</si>
  <si>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</si>
  <si>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</si>
  <si>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</si>
  <si>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</si>
  <si>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</si>
  <si>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</si>
  <si>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</si>
  <si>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</si>
  <si>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</si>
  <si>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</si>
  <si>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</si>
  <si>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</si>
  <si>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</si>
  <si>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</si>
  <si>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</si>
  <si>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</si>
  <si>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</si>
  <si>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</si>
  <si>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</si>
  <si>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</si>
  <si>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</si>
  <si>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</si>
  <si>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</si>
  <si>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</si>
  <si>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OPTIMALIZACE TRAŤOVÉHO ÚSEKU PRAHA HOSTIVAŘ - PRAHA HL.N., II. ČÁST - PRAHA HOSTIVAŘ - PRAHA HL.N., Úprava ŽST Praha Zahradní Město</t>
  </si>
  <si>
    <t>S631500471</t>
  </si>
  <si>
    <t>511 372 0004</t>
  </si>
  <si>
    <t>01400</t>
  </si>
  <si>
    <t>zahrnuje jinde neuvedené poplatky související s výstavbou</t>
  </si>
  <si>
    <t>02610</t>
  </si>
  <si>
    <t>zahrnuje veškeré náklady spojené s objednatelem požadovanými zkouškami.</t>
  </si>
  <si>
    <t>zahrnuje veškeré náklady spojené s objednatelem požadovanými pracemi.</t>
  </si>
  <si>
    <t>02911</t>
  </si>
  <si>
    <t>02943</t>
  </si>
  <si>
    <t>029511</t>
  </si>
  <si>
    <t>029522</t>
  </si>
  <si>
    <t>OSTATNÍ POŽADAVKY - GEODETICKÉ ZAMĚŘENÍ</t>
  </si>
  <si>
    <t>OSTATNÍ POŽADAVKY - INŽENÝRSKÁ ČINNOST PŘI REALIZACI STAVBY</t>
  </si>
  <si>
    <t>OSTATNÍ POŽADAVKY - POSUDKY A KONTROLY</t>
  </si>
  <si>
    <t>OSTATNÍ POŽADAVKY - REVIZNÍ ZPRÁVY</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</si>
  <si>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</si>
  <si>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</si>
  <si>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</si>
  <si>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14173</t>
  </si>
  <si>
    <t>položka zahrnuje dodávku protlačovaného potrubí a veškeré pomocné práce (startovací zařízení, startovací a cílová jáma, opěrné a vodící bloky a pod.)</t>
  </si>
  <si>
    <t>02940</t>
  </si>
  <si>
    <t>OSTATNÍ POŽADAVKY - VYPRACOVÁNÍ DOKUMENTACE</t>
  </si>
  <si>
    <t>zahrnuje veškeré náklady spojené s objednatelem požadovanými pracemi</t>
  </si>
  <si>
    <t>OBSYP POTRUBÍ A OBJEKTŮ Z NAKUPOVANÝCH MATERIÁLŮ</t>
  </si>
  <si>
    <t>17581</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</si>
  <si>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</si>
  <si>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KABELOVÁ CHRÁNIČKA ZEMNÍ DN PŘES 100 DO 200 MM</t>
  </si>
  <si>
    <t>ZAKRYTÍ KABELŮ VÝSTRAŽNOU FÓLIÍ ŠÍŘKY PŘES 20 DO 40 CM</t>
  </si>
  <si>
    <t>1. Položka obsahuje:
– přípravu podkladu pro osazení
2. Položka neobsahuje:
 X
3. Způsob měření:
Měří se metr délkový.</t>
  </si>
  <si>
    <t>SO 3-73-03</t>
  </si>
  <si>
    <t>POPLATKY</t>
  </si>
  <si>
    <t>KPL</t>
  </si>
  <si>
    <t>M3</t>
  </si>
  <si>
    <t>ZKOUŠENÍ KONSTRUKCÍ A PRACÍ ZKUŠEBNOU ZHOTOVITELE</t>
  </si>
  <si>
    <t>02910</t>
  </si>
  <si>
    <t>OSTATNÍ POŽADAVKY - ZEMĚMĚŘIČSKÁ MĚŘENÍ</t>
  </si>
  <si>
    <t>zahrnuje veškeré náklady spojené s objednatelem požadovanými pracemi, _x000D_
- pro stanovení orientační investorské ceny určete jednotkovou cenu jako 1% odhadované ceny stavby</t>
  </si>
  <si>
    <t>HM</t>
  </si>
  <si>
    <t>0,4*0,3 (HM)</t>
  </si>
  <si>
    <t>HOD</t>
  </si>
  <si>
    <t>KUS</t>
  </si>
  <si>
    <t>02960</t>
  </si>
  <si>
    <t>OSTATNÍ POŽADAVKY - ODBORNÝ DOZOR</t>
  </si>
  <si>
    <t>zahrnuje veškeré náklady spojené s objednatelem požadovaným dozorem</t>
  </si>
  <si>
    <t>132738</t>
  </si>
  <si>
    <t>HLOUBENÍ RÝH ŠÍŘ DO 2M PAŽ I NEPAŽ TŘ. I, ODVOZ DO 20KM</t>
  </si>
  <si>
    <t>132739</t>
  </si>
  <si>
    <t>PŘÍPLATEK ZA DALŠÍ 1KM DOPRAVY ZEMINY</t>
  </si>
  <si>
    <t>Celková vzdálenost na odvoz zemniny 25 km</t>
  </si>
  <si>
    <t>položka zahrnuje příplatek k vodorovnému přemístění zeminy za každý další 1km nad 20km</t>
  </si>
  <si>
    <t>Součet</t>
  </si>
  <si>
    <t>0</t>
  </si>
  <si>
    <t>1</t>
  </si>
  <si>
    <t>2019_OTSK</t>
  </si>
  <si>
    <t>2019_OTSKP</t>
  </si>
  <si>
    <t>13</t>
  </si>
  <si>
    <t>VŠEOBECNÉ KONSTRUKCE A PRÁCE</t>
  </si>
  <si>
    <t>HLOUBENÉ VYKOPÁVKY</t>
  </si>
  <si>
    <t>17</t>
  </si>
  <si>
    <t>KONSTRUKCE ZE ZEMIN</t>
  </si>
  <si>
    <t>14</t>
  </si>
  <si>
    <t>RAŽENÍ A PROTLAČOVÁNÍ</t>
  </si>
  <si>
    <t>PROTLAČOVÁNÍ POTRUBÍ Z PLAST HMOT DN DO 200MM</t>
  </si>
  <si>
    <t>M</t>
  </si>
  <si>
    <t>70</t>
  </si>
  <si>
    <t>VŠEOBECNÉ PRÁCE PRO SILNOPROUD A SLABOPROUD</t>
  </si>
  <si>
    <t>701001</t>
  </si>
  <si>
    <t>OZNAČOVACÍ ŠTÍTEK KABELOVÉHO VEDENÍ, SPOJKY NEBO KABELOVÉ SKŘÍNĚ (VČETNĚ OBJÍMKY)</t>
  </si>
  <si>
    <t>4</t>
  </si>
  <si>
    <t>1. Položka obsahuje:_x000D_
 – pomocné mechanismy_x000D_
2. Položka neobsahuje:_x000D_
 X_x000D_
3. Způsob měření:_x000D_
Měří se plocha v metrech čtverečných.</t>
  </si>
  <si>
    <t>702212</t>
  </si>
  <si>
    <t>1. Položka obsahuje:_x000D_
 – proražení otvoru zdivem o průřezu od 0,01 do 0,025m2_x000D_
 – úpravu a začištění omítky po montáži vedení_x000D_
 – pomocné mechanismy_x000D_
2. Položka neobsahuje:_x000D_
 – protipožární ucpávku_x000D_
3. Způsob měření:_x000D_
Udává se počet kusů kompletní konstrukce nebo práce.</t>
  </si>
  <si>
    <t>742H25</t>
  </si>
  <si>
    <t>74</t>
  </si>
  <si>
    <t>SILNOPROUD</t>
  </si>
  <si>
    <t>KABEL NN ČTYŘ- A PĚTIŽÍLOVÝ AL S PLASTOVOU IZOLACÍ OD 150 DO 240 MM2</t>
  </si>
  <si>
    <t>1. Položka obsahuje:_x000D_
 – manipulace a uložení kabelu (do země, chráničky, kanálu, na rošty, na TV a pod.)_x000D_
2. Položka neobsahuje:_x000D_
 – příchytky, spojky, koncovky, chráničky apod._x000D_
3. Způsob měření:_x000D_
Měří se metr délkový.</t>
  </si>
  <si>
    <t>54*1,1</t>
  </si>
  <si>
    <t>742L25</t>
  </si>
  <si>
    <t>UKONČENÍ DVOU AŽ PĚTIŽÍLOVÉHO KABELU KABELOVOU SPOJKOU OD 150 DO 240 MM2</t>
  </si>
  <si>
    <t>1. Položka obsahuje:_x000D_
 – všechny práce spojené s úpravou kabelů pro montáž včetně veškerého příslušentsví_x000D_
_x000D_
2. Položka neobsahuje:_x000D_
 X_x000D_
3. Způsob měření:_x000D_
Udává se počet kusů kompletní konstrukce nebo práce.</t>
  </si>
  <si>
    <t>2</t>
  </si>
  <si>
    <t>742P13</t>
  </si>
  <si>
    <t>ZATAŽENÍ KABELU DO CHRÁNIČKY - KABEL DO 4 KG/M</t>
  </si>
  <si>
    <t>1. Položka obsahuje:_x000D_
 – montáž kabelu o váze do 4 kg/m do chráničky/ kolektoru_x000D_
2. Položka neobsahuje:_x000D_
 X_x000D_
3. Způsob měření:_x000D_
Měří se metr délkový.</t>
  </si>
  <si>
    <t>742P15</t>
  </si>
  <si>
    <t>OZNAČOVACÍ ŠTÍTEK NA KABEL</t>
  </si>
  <si>
    <t>1. Položka obsahuje:_x000D_
 – veškeré příslušentsví_x000D_
_x000D_
2. Položka neobsahuje:_x000D_
 X_x000D_
3. Způsob měření:_x000D_
Udává se počet kusů kompletní konstrukce nebo práce.</t>
  </si>
  <si>
    <t>742P17</t>
  </si>
  <si>
    <t>VYHLEDÁNÍ STÁVAJÍCÍHO KABELU (MĚŘENÍ, SONDA)</t>
  </si>
  <si>
    <t>1. Položka obsahuje:_x000D_
 – vyhledání stávajícího kabelu vn/nn v obvodu žel. stanice, na trati vč. výkopu sondy a veškerého příslušenství_x000D_
_x000D_
2. Položka neobsahuje:_x000D_
 X_x000D_
3. Způsob měření:_x000D_
Udává se počet kusů kompletní konstrukce nebo práce.</t>
  </si>
  <si>
    <t>742Z23</t>
  </si>
  <si>
    <t>DEMONTÁŽ KABELOVÉHO VEDENÍ NN</t>
  </si>
  <si>
    <t>35,5</t>
  </si>
  <si>
    <t>1. Položka obsahuje:_x000D_
 – všechny náklady na demontáž stávajícího zařízení se všemi pomocnými doplňujícími úpravami pro jeho likvidaci_x000D_
 – naložení vybouraného materiálu na dopravní prostředek_x000D_
2. Položka neobsahuje:_x000D_
 – odvoz vybouraného materiálu_x000D_
 – poplatek za likvidaci odpadů (nacení se dle SSD 0)_x000D_
3. Způsob měření:_x000D_
Měří se metr délkový.</t>
  </si>
  <si>
    <t>747513</t>
  </si>
  <si>
    <t>ZKOUŠKY VODIČŮ A KABELŮ NN PRŮŘEZU ŽÍLY OD 4X150 DO 300 MM2</t>
  </si>
  <si>
    <t>1. Položka obsahuje:_x000D_
 – veškeré práce a materiál obsažený v názvu položky_x000D_
2. Položka neobsahuje:_x000D_
 X_x000D_
3. Způsob měření:_x000D_
Udává se počet kusů kompletní konstrukce nebo práce.</t>
  </si>
  <si>
    <t>743Z91</t>
  </si>
  <si>
    <t>DEMONTÁŽ - ODVOZ (NA LIKVIDACI ODPADŮ NEBO JINÉ URČENÉ MÍSTO)</t>
  </si>
  <si>
    <t>1. Položka obsahuje:_x000D_
 – odvoz jakýmkoliv dopravním prostředkem a složení_x000D_
 – případné překládky na trase_x000D_
2. Položka neobsahuje:_x000D_
 – naložení vybouraného materiálu na dopravní prostředek (je zahrnuto ve zdrojové položce)_x000D_
 – poplatky za likvidaci odpadů, nacení se položkami ze ssd 0_x000D_
3. Způsob měření:_x000D_
Výměra je součtem součinů metrů krychlových vytěženého v rostlém (původním) stavu nebo vybouraného materiálu a jednotlivých vzdáleností v kilometrech.</t>
  </si>
  <si>
    <t>M3KM</t>
  </si>
  <si>
    <t>015111</t>
  </si>
  <si>
    <t>POPLATKY ZA LIKVIDACI ODPADŮ NEKONTAMINOVANÝCH - 17 05 04 VYTĚŽENÉ ZEMINY A HORNINY - I. TŘÍDA TĚŽITELNOSTI</t>
  </si>
  <si>
    <t>T</t>
  </si>
  <si>
    <t>1. Položka obsahuje:_x000D_
 – veškeré poplatky provozovateli skládky, recyklační linky nebo jiného zařízení na zpracování nebo likvidaci odpadů související s převzetím, uložením, zpracováním nebo likvidací odpadu_x000D_
2. Položka neobsahuje:_x000D_
 – náklady spojené s dopravou odpadu z místa stavby na místo převzetí provozovatelem skládky, recyklační linky nebo jiného zařízení na zpracování nebo likvidaci odpadů_x000D_
3. Způsob měření:_x000D_
Tunou se rozumí hmotnost odpadu vytříděného v souladu se zákonem č. 185/2001 Sb., o nakládání s odpady, v platném znění.</t>
  </si>
  <si>
    <t>(3,14*0,02474*0,02474*35,5)*5</t>
  </si>
  <si>
    <t>015621</t>
  </si>
  <si>
    <t>POPLATKY ZA LIKVIDACI ODPADŮ NEBEZPEČNÝCH - KABELY S PLASTOVOU IZOLACÍ</t>
  </si>
  <si>
    <t>13273</t>
  </si>
  <si>
    <t>položka zahrnuje:_x000D_
- vodorovná a svislá doprava, přemístění, přeložení, manipulace s výkopkem_x000D_
- kompletní provedení vykopávky nezapažené i zapažené_x000D_
- ošetření výkopiště po celou dobu práce v něm vč. klimatických opatření_x000D_
- ztížení vykopávek v blízkosti podzemního vedení, konstrukcí a objektů vč. jejich dočasného zajištění_x000D_
- ztížení pod vodou, v okolí výbušnin, ve stísněných prostorech a pod._x000D_
- příplatek za lepivost_x000D_
- těžení po vrstvách, pásech a po jiných nutných částech (figurách)_x000D_
- čerpání vody vč. čerpacích jímek, potrubí a pohotovostní čerpací soupravy (viz ustanovení k pol. 1151,2)_x000D_
- potřebné snížení hladiny podzemní vody_x000D_
- těžení a rozpojování jednotlivých balvanů_x000D_
- vytahování a nošení výkopku_x000D_
- svahování a přesvah. svahů do konečného tvaru, výměna hornin v podloží a v pláni znehodnocené klimatickými vlivy_x000D_
- ruční vykopávky, odstranění kořenů a napadávek_x000D_
- pažení, vzepření a rozepření vč. přepažování (vyjma štětových stěn)_x000D_
- úpravu, ochranu a očištění dna, základové spáry, stěn a svahů_x000D_
- odvedení nebo obvedení vody v okolí výkopiště a ve výkopišti_x000D_
- třídění výkopku_x000D_
- veškeré pomocné konstrukce umožňující provedení vykopávky (příjezdy, sjezdy, nájezdy, lešení, podpěr. konstr., přemostění, zpevněné plochy, zakrytí a pod.)_x000D_
- nezahrnuje uložení zeminy (na skládku, do násypu) ani poplatky za skládku, vykazují se v položce č.0141**</t>
  </si>
  <si>
    <t>HLOUBENÍ RÝH ŠÍŘ DO 2M PAŽ I NEPAŽ TŘ. I</t>
  </si>
  <si>
    <t>35,5 m = 0,1065T</t>
  </si>
  <si>
    <t>Ostatní</t>
  </si>
  <si>
    <t>METROPROJEKT a.s.</t>
  </si>
  <si>
    <t>Ing. Miloslav Pejchar</t>
  </si>
  <si>
    <t>(25*0,2*0,5)*1,5</t>
  </si>
  <si>
    <t>(25*0,6*0,5)+(1*2,5*2)+(1*1*2)</t>
  </si>
  <si>
    <t>25*0,2*0,5</t>
  </si>
  <si>
    <t>2*25</t>
  </si>
  <si>
    <t>(25*0,5*0,6)+(1*2,5*2)+(1*1*2)</t>
  </si>
  <si>
    <t>25</t>
  </si>
  <si>
    <t xml:space="preserve">ŽST Praha Zahradní město, úpravy a ochrana metal. rozvodů PREdistribuce a.s.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</si>
</sst>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0.00\ &quot;Kč&quot;;\-#,##0.00\ &quot;Kč&quot;"/>
    <numFmt numFmtId="164" formatCode="m\/yyyy"/>
    <numFmt numFmtId="165" formatCode="#,##0.000"/>
    <numFmt numFmtId="166" formatCode="#,##0.0000"/>
    <numFmt numFmtId="167" formatCode="0.00000"/>
    <numFmt numFmtId="168" formatCode="#,##0.00_ ;\-#,##0.00\ "/>
  </numFmts>
  <fonts count="5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amily val="2"/>
      <charset val="238"/>
    </font>
    <font>
      <sz val="9"/>
      <name val="Arial CE"/>
      <family val="2"/>
      <charset val="238"/>
    </font>
    <font>
      <b/>
      <sz val="14"/>
      <name val="Arial"/>
      <family val="2"/>
      <charset val="238"/>
    </font>
    <font>
      <b/>
      <sz val="10"/>
      <name val="Arial"/>
      <family val="2"/>
      <charset val="238"/>
    </font>
    <font>
      <sz val="10"/>
      <color indexed="8"/>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3" fillId="0" borderId="0"/>
  </cellStyleXfs>
  <cellXfs count="167">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40" fillId="0" borderId="13" xfId="0" applyNumberFormat="1" applyFont="1" applyFill="1" applyBorder="1" applyAlignment="1" applyProtection="1">
      <alignment vertical="top"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49" fontId="42" fillId="0" borderId="13" xfId="0" applyNumberFormat="1" applyFont="1" applyFill="1" applyBorder="1" applyAlignment="1" applyProtection="1">
      <alignment vertical="center"/>
      <protection locked="0"/>
    </xf>
    <xf numFmtId="0" fontId="42" fillId="0" borderId="30" xfId="0" applyFont="1" applyFill="1" applyBorder="1" applyAlignment="1" applyProtection="1">
      <alignment vertical="center"/>
      <protection locked="0"/>
    </xf>
    <xf numFmtId="0" fontId="42" fillId="0" borderId="29" xfId="0" applyFont="1" applyFill="1" applyBorder="1" applyAlignment="1" applyProtection="1">
      <alignment horizontal="left" vertical="center"/>
      <protection locked="0"/>
    </xf>
    <xf numFmtId="49" fontId="42" fillId="0" borderId="13" xfId="0" applyNumberFormat="1" applyFont="1" applyFill="1" applyBorder="1" applyAlignment="1" applyProtection="1">
      <alignment vertical="center" wrapText="1"/>
      <protection locked="0"/>
    </xf>
    <xf numFmtId="164" fontId="42" fillId="0" borderId="9" xfId="0" applyNumberFormat="1" applyFont="1" applyFill="1" applyBorder="1" applyAlignment="1" applyProtection="1">
      <alignment horizontal="left" vertical="center"/>
      <protection locked="0"/>
    </xf>
    <xf numFmtId="164" fontId="42"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4"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5"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0" fontId="47" fillId="0" borderId="0" xfId="0" applyFont="1"/>
    <xf numFmtId="0" fontId="0" fillId="11" borderId="0" xfId="0" applyFill="1"/>
    <xf numFmtId="3" fontId="51" fillId="0" borderId="58" xfId="3" applyNumberFormat="1" applyFont="1" applyFill="1" applyBorder="1" applyAlignment="1">
      <alignment horizontal="center" vertical="center"/>
    </xf>
    <xf numFmtId="3" fontId="51" fillId="0" borderId="58" xfId="3" applyNumberFormat="1" applyFont="1" applyFill="1" applyBorder="1" applyAlignment="1">
      <alignment horizontal="right" vertical="center"/>
    </xf>
    <xf numFmtId="3" fontId="52"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4" fillId="13" borderId="59" xfId="4" applyFont="1" applyFill="1" applyBorder="1" applyAlignment="1" applyProtection="1">
      <alignment horizontal="center" vertical="center" wrapText="1"/>
    </xf>
    <xf numFmtId="0" fontId="54" fillId="13" borderId="60" xfId="4" applyNumberFormat="1" applyFont="1" applyFill="1" applyBorder="1" applyAlignment="1" applyProtection="1">
      <alignment horizontal="center" vertical="center"/>
    </xf>
    <xf numFmtId="167" fontId="54"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14" fontId="42" fillId="3" borderId="52" xfId="0" applyNumberFormat="1" applyFont="1" applyFill="1" applyBorder="1" applyAlignment="1" applyProtection="1">
      <alignment vertical="center"/>
      <protection locked="0"/>
    </xf>
    <xf numFmtId="164" fontId="43" fillId="3" borderId="40" xfId="0" applyNumberFormat="1" applyFont="1" applyFill="1" applyBorder="1" applyAlignment="1" applyProtection="1">
      <alignment horizontal="left" vertical="center" wrapText="1"/>
      <protection locked="0"/>
    </xf>
    <xf numFmtId="49" fontId="55" fillId="0" borderId="11" xfId="0" applyNumberFormat="1" applyFont="1" applyFill="1" applyBorder="1" applyAlignment="1" applyProtection="1">
      <alignment horizontal="center" vertical="top" wrapText="1"/>
      <protection locked="0"/>
    </xf>
    <xf numFmtId="49" fontId="56" fillId="0" borderId="13" xfId="0" applyNumberFormat="1" applyFont="1" applyFill="1" applyBorder="1" applyAlignment="1" applyProtection="1">
      <alignment vertical="center"/>
      <protection locked="0"/>
    </xf>
    <xf numFmtId="0" fontId="56" fillId="0" borderId="13" xfId="0" applyNumberFormat="1" applyFont="1" applyFill="1" applyBorder="1" applyAlignment="1" applyProtection="1">
      <alignment vertical="center"/>
      <protection locked="0"/>
    </xf>
    <xf numFmtId="0" fontId="57" fillId="0" borderId="0" xfId="0" applyFont="1" applyAlignment="1">
      <alignment wrapText="1"/>
    </xf>
    <xf numFmtId="49" fontId="1" fillId="0" borderId="5" xfId="0" applyNumberFormat="1" applyFont="1" applyBorder="1" applyAlignment="1" applyProtection="1">
      <alignment horizontal="center" vertical="center"/>
      <protection locked="0"/>
    </xf>
    <xf numFmtId="49" fontId="8" fillId="3" borderId="5" xfId="2" applyNumberFormat="1" applyFont="1" applyFill="1" applyBorder="1" applyAlignment="1" applyProtection="1">
      <alignment horizontal="left" vertical="center" wrapText="1"/>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4" fontId="1" fillId="0" borderId="0" xfId="0" applyNumberFormat="1" applyFont="1" applyFill="1" applyProtection="1">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4" fillId="0" borderId="56" xfId="0" applyFont="1" applyFill="1" applyBorder="1" applyAlignment="1" applyProtection="1">
      <alignment horizontal="left" vertical="top" wrapText="1"/>
      <protection hidden="1"/>
    </xf>
    <xf numFmtId="0" fontId="44"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3" fillId="0" borderId="0" xfId="0" applyNumberFormat="1" applyFont="1" applyFill="1" applyBorder="1" applyAlignment="1" applyProtection="1">
      <alignment horizontal="left" vertical="center"/>
      <protection locked="0"/>
    </xf>
    <xf numFmtId="49" fontId="43" fillId="0" borderId="39" xfId="0" applyNumberFormat="1" applyFont="1" applyFill="1" applyBorder="1" applyAlignment="1" applyProtection="1">
      <alignment horizontal="left" vertical="center"/>
      <protection locked="0"/>
    </xf>
    <xf numFmtId="49" fontId="41" fillId="3" borderId="13" xfId="0" applyNumberFormat="1" applyFont="1" applyFill="1" applyBorder="1" applyAlignment="1" applyProtection="1">
      <alignment horizontal="left" vertical="top"/>
      <protection locked="0"/>
    </xf>
  </cellXfs>
  <cellStyles count="5">
    <cellStyle name="Normální" xfId="0" builtinId="0"/>
    <cellStyle name="Normální 2" xfId="1"/>
    <cellStyle name="Normální 3" xfId="2"/>
    <cellStyle name="normální_POL.XLS" xfId="4"/>
    <cellStyle name="normální_SOxxxxxx" xfId="3"/>
  </cellStyles>
  <dxfs count="40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T136"/>
  <sheetViews>
    <sheetView tabSelected="1" view="pageBreakPreview" zoomScale="85" zoomScaleNormal="85" zoomScaleSheetLayoutView="85" workbookViewId="0">
      <pane xSplit="3" ySplit="12" topLeftCell="D131" activePane="bottomRight" state="frozen"/>
      <selection pane="topRight" activeCell="D1" sqref="D1"/>
      <selection pane="bottomLeft" activeCell="A13" sqref="A13"/>
      <selection pane="bottomRight" activeCell="I135" sqref="I135"/>
    </sheetView>
  </sheetViews>
  <sheetFormatPr defaultColWidth="9.140625" defaultRowHeight="11.25" x14ac:dyDescent="0.2"/>
  <cols>
    <col min="1" max="1" width="9.5703125" style="8"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 style="8" customWidth="1"/>
    <col min="14" max="14" width="15" style="8" customWidth="1"/>
    <col min="15" max="15" width="21.5703125" style="8" customWidth="1"/>
    <col min="16" max="16" width="9.140625" style="8"/>
    <col min="17" max="17" width="15.28515625" style="8" customWidth="1"/>
    <col min="18" max="16384" width="9.140625" style="8"/>
  </cols>
  <sheetData>
    <row r="1" spans="1:19" s="13" customFormat="1" ht="30.75" customHeight="1" thickTop="1" thickBot="1" x14ac:dyDescent="0.3">
      <c r="A1" s="85" t="s">
        <v>90</v>
      </c>
      <c r="B1" s="135" t="s">
        <v>131</v>
      </c>
      <c r="C1" s="136"/>
      <c r="D1" s="72"/>
      <c r="E1" s="72"/>
      <c r="F1" s="74" t="s">
        <v>81</v>
      </c>
      <c r="G1" s="72"/>
      <c r="H1" s="73"/>
      <c r="I1" s="41"/>
      <c r="J1" s="42"/>
      <c r="K1" s="42"/>
      <c r="L1" s="43" t="str">
        <f>D3</f>
        <v>SO 3-73-03</v>
      </c>
      <c r="M1" s="88" t="s">
        <v>117</v>
      </c>
      <c r="N1" s="89">
        <v>1</v>
      </c>
      <c r="O1" s="90">
        <f>K2/N1</f>
        <v>0</v>
      </c>
      <c r="P1" s="91"/>
      <c r="Q1" s="92" t="s">
        <v>121</v>
      </c>
      <c r="R1" s="92"/>
    </row>
    <row r="2" spans="1:19" s="13" customFormat="1" ht="57" customHeight="1" thickTop="1" thickBot="1" x14ac:dyDescent="0.3">
      <c r="B2" s="131" t="s">
        <v>9</v>
      </c>
      <c r="C2" s="132"/>
      <c r="D2" s="45"/>
      <c r="E2" s="46"/>
      <c r="F2" s="110" t="s">
        <v>132</v>
      </c>
      <c r="G2" s="44"/>
      <c r="H2" s="71"/>
      <c r="I2" s="133" t="s">
        <v>24</v>
      </c>
      <c r="J2" s="134"/>
      <c r="K2" s="137">
        <f>SUMIFS(L:L,B:B,"SOUČET")</f>
        <v>0</v>
      </c>
      <c r="L2" s="138"/>
      <c r="M2" s="93" t="s">
        <v>118</v>
      </c>
      <c r="N2" s="94" t="s">
        <v>119</v>
      </c>
      <c r="O2" s="95" t="s">
        <v>120</v>
      </c>
      <c r="Q2" s="96">
        <f>SUMIFS(L:L,A:A,"P")</f>
        <v>0</v>
      </c>
      <c r="R2" s="96"/>
      <c r="S2" s="91"/>
    </row>
    <row r="3" spans="1:19" s="13" customFormat="1" ht="42.75" customHeight="1" thickTop="1" thickBot="1" x14ac:dyDescent="0.3">
      <c r="B3" s="28" t="s">
        <v>30</v>
      </c>
      <c r="C3" s="29"/>
      <c r="D3" s="166" t="s">
        <v>162</v>
      </c>
      <c r="E3" s="166"/>
      <c r="F3" s="58" t="s">
        <v>255</v>
      </c>
      <c r="G3" s="47"/>
      <c r="H3" s="48"/>
      <c r="I3" s="56"/>
      <c r="J3" s="55"/>
      <c r="K3" s="155"/>
      <c r="L3" s="156"/>
      <c r="Q3" s="97">
        <f>$K$2-Q2</f>
        <v>0</v>
      </c>
      <c r="R3" s="97"/>
      <c r="S3" s="91" t="s">
        <v>123</v>
      </c>
    </row>
    <row r="4" spans="1:19" s="13" customFormat="1" ht="18" customHeight="1" thickTop="1" x14ac:dyDescent="0.25">
      <c r="B4" s="141" t="s">
        <v>18</v>
      </c>
      <c r="C4" s="142"/>
      <c r="D4" s="143"/>
      <c r="E4" s="65" t="s">
        <v>41</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38"/>
      <c r="H4" s="39"/>
      <c r="I4" s="153" t="s">
        <v>26</v>
      </c>
      <c r="J4" s="154"/>
      <c r="K4" s="63"/>
      <c r="L4" s="64"/>
      <c r="Q4" s="13" t="s">
        <v>124</v>
      </c>
    </row>
    <row r="5" spans="1:19" s="13" customFormat="1" ht="18" customHeight="1" x14ac:dyDescent="0.25">
      <c r="B5" s="11" t="s">
        <v>25</v>
      </c>
      <c r="C5" s="10"/>
      <c r="D5" s="10"/>
      <c r="E5" s="65" t="s">
        <v>97</v>
      </c>
      <c r="F5" s="145" t="str">
        <f>IF((E5="Stádium 2"),"  Dokumentace pro územní řízení - DUR",(IF((E5="Stádium 3"),"  Projektová dokumentace (DOS/DSP)","")))</f>
        <v xml:space="preserve">  Projektová dokumentace (DOS/DSP)</v>
      </c>
      <c r="G5" s="145"/>
      <c r="H5" s="146"/>
      <c r="I5" s="144" t="s">
        <v>98</v>
      </c>
      <c r="J5" s="143"/>
      <c r="K5" s="111" t="s">
        <v>134</v>
      </c>
      <c r="L5" s="49"/>
    </row>
    <row r="6" spans="1:19" s="13" customFormat="1" ht="18" customHeight="1" x14ac:dyDescent="0.2">
      <c r="B6" s="11" t="s">
        <v>17</v>
      </c>
      <c r="C6" s="10"/>
      <c r="D6" s="10"/>
      <c r="E6" s="62" t="s">
        <v>246</v>
      </c>
      <c r="F6" s="157"/>
      <c r="G6" s="157"/>
      <c r="H6" s="158"/>
      <c r="I6" s="144" t="s">
        <v>20</v>
      </c>
      <c r="J6" s="143"/>
      <c r="K6" s="111" t="s">
        <v>133</v>
      </c>
      <c r="L6" s="49"/>
      <c r="O6" s="53"/>
    </row>
    <row r="7" spans="1:19" s="13" customFormat="1" ht="18" customHeight="1" x14ac:dyDescent="0.2">
      <c r="B7" s="147" t="s">
        <v>21</v>
      </c>
      <c r="C7" s="130"/>
      <c r="D7" s="130"/>
      <c r="E7" s="66">
        <v>43952</v>
      </c>
      <c r="F7" s="159" t="s">
        <v>16</v>
      </c>
      <c r="G7" s="160"/>
      <c r="H7" s="161"/>
      <c r="I7" s="152" t="s">
        <v>23</v>
      </c>
      <c r="J7" s="142"/>
      <c r="K7" s="112">
        <v>2019</v>
      </c>
      <c r="L7" s="50"/>
      <c r="O7" s="54"/>
    </row>
    <row r="8" spans="1:19" s="13" customFormat="1" ht="19.5" customHeight="1" thickBot="1" x14ac:dyDescent="0.3">
      <c r="B8" s="162" t="s">
        <v>22</v>
      </c>
      <c r="C8" s="163"/>
      <c r="D8" s="163"/>
      <c r="E8" s="67">
        <v>44500</v>
      </c>
      <c r="F8" s="109" t="s">
        <v>247</v>
      </c>
      <c r="G8" s="164" t="s">
        <v>248</v>
      </c>
      <c r="H8" s="165"/>
      <c r="I8" s="129" t="s">
        <v>15</v>
      </c>
      <c r="J8" s="130"/>
      <c r="K8" s="108">
        <v>43878</v>
      </c>
      <c r="L8" s="51"/>
    </row>
    <row r="9" spans="1:19" s="13" customFormat="1" ht="9.75" customHeight="1" x14ac:dyDescent="0.3">
      <c r="B9" s="150" t="str">
        <f>F2</f>
        <v>OPTIMALIZACE TRAŤOVÉHO ÚSEKU PRAHA HOSTIVAŘ - PRAHA HL.N., II. ČÁST - PRAHA HOSTIVAŘ - PRAHA HL.N., Úprava ŽST Praha Zahradní Město</v>
      </c>
      <c r="C9" s="151"/>
      <c r="D9" s="151"/>
      <c r="E9" s="151"/>
      <c r="F9" s="151"/>
      <c r="G9" s="151"/>
      <c r="H9" s="151"/>
      <c r="I9" s="151"/>
      <c r="J9" s="151"/>
      <c r="K9" s="19" t="str">
        <f>$I$5</f>
        <v>ISPROFOND:</v>
      </c>
      <c r="L9" s="52" t="str">
        <f>K5</f>
        <v>511 372 0004</v>
      </c>
    </row>
    <row r="10" spans="1:19" s="13" customFormat="1" ht="15" customHeight="1" x14ac:dyDescent="0.25">
      <c r="B10" s="148" t="s">
        <v>10</v>
      </c>
      <c r="C10" s="127" t="s">
        <v>0</v>
      </c>
      <c r="D10" s="127" t="s">
        <v>1</v>
      </c>
      <c r="E10" s="127" t="s">
        <v>11</v>
      </c>
      <c r="F10" s="125" t="s">
        <v>27</v>
      </c>
      <c r="G10" s="125" t="s">
        <v>2</v>
      </c>
      <c r="H10" s="125" t="s">
        <v>3</v>
      </c>
      <c r="I10" s="127" t="s">
        <v>12</v>
      </c>
      <c r="J10" s="127" t="s">
        <v>13</v>
      </c>
      <c r="K10" s="139" t="s">
        <v>89</v>
      </c>
      <c r="L10" s="140"/>
    </row>
    <row r="11" spans="1:19" s="13" customFormat="1" ht="15" customHeight="1" x14ac:dyDescent="0.25">
      <c r="B11" s="148"/>
      <c r="C11" s="127"/>
      <c r="D11" s="127"/>
      <c r="E11" s="127"/>
      <c r="F11" s="125"/>
      <c r="G11" s="125"/>
      <c r="H11" s="125"/>
      <c r="I11" s="127"/>
      <c r="J11" s="127"/>
      <c r="K11" s="139"/>
      <c r="L11" s="140"/>
    </row>
    <row r="12" spans="1:19" s="13" customFormat="1" ht="12.75" customHeight="1" thickBot="1" x14ac:dyDescent="0.3">
      <c r="B12" s="149"/>
      <c r="C12" s="128"/>
      <c r="D12" s="128"/>
      <c r="E12" s="128"/>
      <c r="F12" s="126"/>
      <c r="G12" s="126"/>
      <c r="H12" s="126"/>
      <c r="I12" s="128"/>
      <c r="J12" s="128"/>
      <c r="K12" s="20" t="s">
        <v>14</v>
      </c>
      <c r="L12" s="21" t="s">
        <v>4</v>
      </c>
    </row>
    <row r="13" spans="1:19" s="1" customFormat="1" ht="13.5" thickBot="1" x14ac:dyDescent="0.3">
      <c r="A13" s="69" t="s">
        <v>29</v>
      </c>
      <c r="B13" s="101" t="s">
        <v>19</v>
      </c>
      <c r="C13" s="102" t="s">
        <v>184</v>
      </c>
      <c r="D13" s="103"/>
      <c r="E13" s="103"/>
      <c r="F13" s="102" t="s">
        <v>189</v>
      </c>
      <c r="G13" s="104"/>
      <c r="H13" s="104"/>
      <c r="I13" s="104"/>
      <c r="J13" s="105"/>
      <c r="K13" s="104"/>
      <c r="L13" s="106"/>
    </row>
    <row r="14" spans="1:19" s="27" customFormat="1" ht="10.9" thickBot="1" x14ac:dyDescent="0.25">
      <c r="A14" s="70" t="s">
        <v>6</v>
      </c>
      <c r="B14" s="76">
        <f>1+MAX($B$13:B13)</f>
        <v>1</v>
      </c>
      <c r="C14" s="114" t="s">
        <v>135</v>
      </c>
      <c r="D14" s="77"/>
      <c r="E14" s="114" t="s">
        <v>187</v>
      </c>
      <c r="F14" s="115" t="s">
        <v>163</v>
      </c>
      <c r="G14" s="59" t="s">
        <v>164</v>
      </c>
      <c r="H14" s="60">
        <v>1</v>
      </c>
      <c r="I14" s="81"/>
      <c r="J14" s="60" t="str">
        <f>IF(ISNUMBER(I14),ROUND(H14*I14,3),"")</f>
        <v/>
      </c>
      <c r="K14" s="61"/>
      <c r="L14" s="75">
        <f>ROUND(H14*K14,2)</f>
        <v>0</v>
      </c>
    </row>
    <row r="15" spans="1:19" s="100" customFormat="1" ht="10.15" x14ac:dyDescent="0.3">
      <c r="A15" s="70" t="s">
        <v>5</v>
      </c>
      <c r="B15" s="15"/>
      <c r="C15" s="12"/>
      <c r="D15" s="12"/>
      <c r="E15" s="12"/>
      <c r="F15" s="79"/>
      <c r="G15" s="6"/>
      <c r="H15" s="6"/>
      <c r="I15" s="6"/>
      <c r="J15" s="6"/>
      <c r="K15" s="98"/>
      <c r="L15" s="16"/>
    </row>
    <row r="16" spans="1:19" s="100" customFormat="1" ht="10.15" x14ac:dyDescent="0.3">
      <c r="A16" s="70" t="s">
        <v>7</v>
      </c>
      <c r="B16" s="15"/>
      <c r="C16" s="12"/>
      <c r="D16" s="12"/>
      <c r="E16" s="12"/>
      <c r="F16" s="80" t="s">
        <v>162</v>
      </c>
      <c r="G16" s="6"/>
      <c r="H16" s="6"/>
      <c r="I16" s="6"/>
      <c r="J16" s="6"/>
      <c r="K16" s="98"/>
      <c r="L16" s="16"/>
    </row>
    <row r="17" spans="1:12" s="100" customFormat="1" ht="12" thickBot="1" x14ac:dyDescent="0.3">
      <c r="A17" s="70" t="s">
        <v>8</v>
      </c>
      <c r="B17" s="17"/>
      <c r="C17" s="14"/>
      <c r="D17" s="14"/>
      <c r="E17" s="14"/>
      <c r="F17" s="107" t="s">
        <v>136</v>
      </c>
      <c r="G17" s="7"/>
      <c r="H17" s="7"/>
      <c r="I17" s="7"/>
      <c r="J17" s="7"/>
      <c r="K17" s="99"/>
      <c r="L17" s="18"/>
    </row>
    <row r="18" spans="1:12" s="27" customFormat="1" ht="23.25" thickBot="1" x14ac:dyDescent="0.25">
      <c r="A18" s="70" t="s">
        <v>6</v>
      </c>
      <c r="B18" s="76">
        <f>1+MAX($B$13:B17)</f>
        <v>2</v>
      </c>
      <c r="C18" s="114" t="s">
        <v>235</v>
      </c>
      <c r="D18" s="77"/>
      <c r="E18" s="114" t="s">
        <v>187</v>
      </c>
      <c r="F18" s="115" t="s">
        <v>236</v>
      </c>
      <c r="G18" s="59" t="s">
        <v>237</v>
      </c>
      <c r="H18" s="60">
        <f>25*0.2*0.5*1.5</f>
        <v>3.75</v>
      </c>
      <c r="I18" s="81"/>
      <c r="J18" s="60" t="str">
        <f>IF(I18=0,"",I18*H18)</f>
        <v/>
      </c>
      <c r="K18" s="61"/>
      <c r="L18" s="75">
        <f>ROUND((ROUND(H18,3))*(ROUND(K18,2)),2)</f>
        <v>0</v>
      </c>
    </row>
    <row r="19" spans="1:12" s="100" customFormat="1" ht="12.75" customHeight="1" x14ac:dyDescent="0.3">
      <c r="A19" s="70" t="s">
        <v>5</v>
      </c>
      <c r="B19" s="15"/>
      <c r="C19" s="12"/>
      <c r="D19" s="12"/>
      <c r="E19" s="12"/>
      <c r="F19" s="79"/>
      <c r="G19" s="6"/>
      <c r="H19" s="6"/>
      <c r="I19" s="6"/>
      <c r="J19" s="6"/>
      <c r="K19" s="6"/>
      <c r="L19" s="16"/>
    </row>
    <row r="20" spans="1:12" s="100" customFormat="1" ht="12.75" customHeight="1" x14ac:dyDescent="0.3">
      <c r="A20" s="70" t="s">
        <v>7</v>
      </c>
      <c r="B20" s="15"/>
      <c r="C20" s="12"/>
      <c r="D20" s="12"/>
      <c r="E20" s="12"/>
      <c r="F20" s="80" t="s">
        <v>249</v>
      </c>
      <c r="G20" s="6"/>
      <c r="H20" s="6"/>
      <c r="I20" s="6"/>
      <c r="J20" s="6"/>
      <c r="K20" s="6"/>
      <c r="L20" s="16"/>
    </row>
    <row r="21" spans="1:12" s="100" customFormat="1" ht="103.15" customHeight="1" thickBot="1" x14ac:dyDescent="0.3">
      <c r="A21" s="70" t="s">
        <v>8</v>
      </c>
      <c r="B21" s="17"/>
      <c r="C21" s="14"/>
      <c r="D21" s="14"/>
      <c r="E21" s="14"/>
      <c r="F21" s="107" t="s">
        <v>238</v>
      </c>
      <c r="G21" s="7"/>
      <c r="H21" s="7"/>
      <c r="I21" s="7"/>
      <c r="J21" s="7"/>
      <c r="K21" s="7"/>
      <c r="L21" s="18"/>
    </row>
    <row r="22" spans="1:12" s="27" customFormat="1" ht="12" thickBot="1" x14ac:dyDescent="0.25">
      <c r="A22" s="70" t="s">
        <v>6</v>
      </c>
      <c r="B22" s="76">
        <f>1+MAX($B$13:B21)</f>
        <v>3</v>
      </c>
      <c r="C22" s="114" t="s">
        <v>240</v>
      </c>
      <c r="D22" s="77"/>
      <c r="E22" s="114" t="s">
        <v>187</v>
      </c>
      <c r="F22" s="115" t="s">
        <v>241</v>
      </c>
      <c r="G22" s="59" t="s">
        <v>237</v>
      </c>
      <c r="H22" s="60">
        <f>0.1065</f>
        <v>0.1065</v>
      </c>
      <c r="I22" s="81"/>
      <c r="J22" s="60" t="str">
        <f>IF(I22=0,"",I22*H22)</f>
        <v/>
      </c>
      <c r="K22" s="61"/>
      <c r="L22" s="75">
        <f>ROUND((ROUND(H22,3))*(ROUND(K22,2)),2)</f>
        <v>0</v>
      </c>
    </row>
    <row r="23" spans="1:12" s="100" customFormat="1" ht="12.75" customHeight="1" x14ac:dyDescent="0.3">
      <c r="A23" s="70" t="s">
        <v>5</v>
      </c>
      <c r="B23" s="15"/>
      <c r="C23" s="12"/>
      <c r="D23" s="12"/>
      <c r="E23" s="12"/>
      <c r="F23" s="79"/>
      <c r="G23" s="6"/>
      <c r="H23" s="6"/>
      <c r="I23" s="6"/>
      <c r="J23" s="6"/>
      <c r="K23" s="6"/>
      <c r="L23" s="16"/>
    </row>
    <row r="24" spans="1:12" s="100" customFormat="1" ht="12.75" customHeight="1" x14ac:dyDescent="0.3">
      <c r="A24" s="70" t="s">
        <v>7</v>
      </c>
      <c r="B24" s="15"/>
      <c r="C24" s="12"/>
      <c r="D24" s="12"/>
      <c r="E24" s="12"/>
      <c r="F24" s="80" t="s">
        <v>245</v>
      </c>
      <c r="G24" s="6"/>
      <c r="H24" s="6"/>
      <c r="I24" s="6"/>
      <c r="J24" s="6"/>
      <c r="K24" s="6"/>
      <c r="L24" s="16"/>
    </row>
    <row r="25" spans="1:12" s="100" customFormat="1" ht="102" customHeight="1" thickBot="1" x14ac:dyDescent="0.3">
      <c r="A25" s="70" t="s">
        <v>8</v>
      </c>
      <c r="B25" s="17"/>
      <c r="C25" s="14"/>
      <c r="D25" s="14"/>
      <c r="E25" s="14"/>
      <c r="F25" s="107" t="s">
        <v>238</v>
      </c>
      <c r="G25" s="7"/>
      <c r="H25" s="7"/>
      <c r="I25" s="7"/>
      <c r="J25" s="7"/>
      <c r="K25" s="7"/>
      <c r="L25" s="18"/>
    </row>
    <row r="26" spans="1:12" s="27" customFormat="1" ht="12" thickBot="1" x14ac:dyDescent="0.25">
      <c r="A26" s="70" t="s">
        <v>6</v>
      </c>
      <c r="B26" s="76">
        <f>1+MAX($B$13:B25)</f>
        <v>4</v>
      </c>
      <c r="C26" s="114" t="s">
        <v>137</v>
      </c>
      <c r="D26" s="77"/>
      <c r="E26" s="114" t="s">
        <v>187</v>
      </c>
      <c r="F26" s="115" t="s">
        <v>166</v>
      </c>
      <c r="G26" s="59" t="s">
        <v>164</v>
      </c>
      <c r="H26" s="60">
        <v>1</v>
      </c>
      <c r="I26" s="81"/>
      <c r="J26" s="60" t="str">
        <f>IF(ISNUMBER(I26),ROUND(H26*I26,3),"")</f>
        <v/>
      </c>
      <c r="K26" s="61"/>
      <c r="L26" s="75">
        <f>ROUND(H26*K26,2)</f>
        <v>0</v>
      </c>
    </row>
    <row r="27" spans="1:12" s="100" customFormat="1" ht="10.15" x14ac:dyDescent="0.3">
      <c r="A27" s="70" t="s">
        <v>5</v>
      </c>
      <c r="B27" s="15"/>
      <c r="C27" s="12"/>
      <c r="D27" s="12"/>
      <c r="E27" s="12"/>
      <c r="F27" s="79"/>
      <c r="G27" s="6"/>
      <c r="H27" s="6"/>
      <c r="I27" s="6"/>
      <c r="J27" s="6"/>
      <c r="K27" s="98"/>
      <c r="L27" s="16"/>
    </row>
    <row r="28" spans="1:12" s="100" customFormat="1" ht="10.15" x14ac:dyDescent="0.3">
      <c r="A28" s="70" t="s">
        <v>7</v>
      </c>
      <c r="B28" s="15"/>
      <c r="C28" s="12"/>
      <c r="D28" s="12"/>
      <c r="E28" s="12"/>
      <c r="F28" s="80" t="s">
        <v>162</v>
      </c>
      <c r="G28" s="6"/>
      <c r="H28" s="6"/>
      <c r="I28" s="6"/>
      <c r="J28" s="6"/>
      <c r="K28" s="98"/>
      <c r="L28" s="16"/>
    </row>
    <row r="29" spans="1:12" s="100" customFormat="1" ht="12" thickBot="1" x14ac:dyDescent="0.3">
      <c r="A29" s="70" t="s">
        <v>8</v>
      </c>
      <c r="B29" s="17"/>
      <c r="C29" s="14"/>
      <c r="D29" s="14"/>
      <c r="E29" s="14"/>
      <c r="F29" s="107" t="s">
        <v>138</v>
      </c>
      <c r="G29" s="7"/>
      <c r="H29" s="7"/>
      <c r="I29" s="7"/>
      <c r="J29" s="7"/>
      <c r="K29" s="99"/>
      <c r="L29" s="18"/>
    </row>
    <row r="30" spans="1:12" s="27" customFormat="1" ht="12" thickBot="1" x14ac:dyDescent="0.25">
      <c r="A30" s="70" t="s">
        <v>6</v>
      </c>
      <c r="B30" s="76">
        <f>1+MAX($B$13:B29)</f>
        <v>5</v>
      </c>
      <c r="C30" s="114" t="s">
        <v>167</v>
      </c>
      <c r="D30" s="77"/>
      <c r="E30" s="114" t="s">
        <v>187</v>
      </c>
      <c r="F30" s="115" t="s">
        <v>168</v>
      </c>
      <c r="G30" s="59" t="s">
        <v>164</v>
      </c>
      <c r="H30" s="60">
        <v>1</v>
      </c>
      <c r="I30" s="81"/>
      <c r="J30" s="60" t="str">
        <f>IF(ISNUMBER(I30),ROUND(H30*I30,3),"")</f>
        <v/>
      </c>
      <c r="K30" s="61"/>
      <c r="L30" s="75">
        <f>ROUND(H30*K30,2)</f>
        <v>0</v>
      </c>
    </row>
    <row r="31" spans="1:12" s="100" customFormat="1" ht="10.15" x14ac:dyDescent="0.3">
      <c r="A31" s="70" t="s">
        <v>5</v>
      </c>
      <c r="B31" s="15"/>
      <c r="C31" s="12"/>
      <c r="D31" s="12"/>
      <c r="E31" s="12"/>
      <c r="F31" s="79"/>
      <c r="G31" s="6"/>
      <c r="H31" s="6"/>
      <c r="I31" s="6"/>
      <c r="J31" s="6"/>
      <c r="K31" s="98"/>
      <c r="L31" s="16"/>
    </row>
    <row r="32" spans="1:12" s="100" customFormat="1" ht="10.15" x14ac:dyDescent="0.3">
      <c r="A32" s="70" t="s">
        <v>7</v>
      </c>
      <c r="B32" s="15"/>
      <c r="C32" s="12"/>
      <c r="D32" s="12"/>
      <c r="E32" s="12"/>
      <c r="F32" s="80" t="s">
        <v>162</v>
      </c>
      <c r="G32" s="6"/>
      <c r="H32" s="6"/>
      <c r="I32" s="6"/>
      <c r="J32" s="6"/>
      <c r="K32" s="98"/>
      <c r="L32" s="16"/>
    </row>
    <row r="33" spans="1:15" s="100" customFormat="1" ht="34.5" thickBot="1" x14ac:dyDescent="0.3">
      <c r="A33" s="70" t="s">
        <v>8</v>
      </c>
      <c r="B33" s="17"/>
      <c r="C33" s="14"/>
      <c r="D33" s="14"/>
      <c r="E33" s="14"/>
      <c r="F33" s="107" t="s">
        <v>169</v>
      </c>
      <c r="G33" s="7"/>
      <c r="H33" s="7"/>
      <c r="I33" s="7"/>
      <c r="J33" s="7"/>
      <c r="K33" s="99"/>
      <c r="L33" s="18"/>
    </row>
    <row r="34" spans="1:15" s="27" customFormat="1" ht="12" thickBot="1" x14ac:dyDescent="0.25">
      <c r="A34" s="70" t="s">
        <v>6</v>
      </c>
      <c r="B34" s="76">
        <f>1+MAX($B$13:B33)</f>
        <v>6</v>
      </c>
      <c r="C34" s="114" t="s">
        <v>140</v>
      </c>
      <c r="D34" s="77"/>
      <c r="E34" s="114" t="s">
        <v>187</v>
      </c>
      <c r="F34" s="115" t="s">
        <v>144</v>
      </c>
      <c r="G34" s="59" t="s">
        <v>170</v>
      </c>
      <c r="H34" s="60">
        <f>0.3*0.4</f>
        <v>0.12</v>
      </c>
      <c r="I34" s="81"/>
      <c r="J34" s="60" t="str">
        <f>IF(ISNUMBER(I34),ROUND(H34*I34,3),"")</f>
        <v/>
      </c>
      <c r="K34" s="61"/>
      <c r="L34" s="75">
        <f>ROUND(H34*K34,2)</f>
        <v>0</v>
      </c>
      <c r="O34" s="124"/>
    </row>
    <row r="35" spans="1:15" s="100" customFormat="1" ht="10.15" x14ac:dyDescent="0.3">
      <c r="A35" s="70" t="s">
        <v>5</v>
      </c>
      <c r="B35" s="15"/>
      <c r="C35" s="12"/>
      <c r="D35" s="12"/>
      <c r="E35" s="12"/>
      <c r="F35" s="79"/>
      <c r="G35" s="6"/>
      <c r="H35" s="6"/>
      <c r="I35" s="6"/>
      <c r="J35" s="6"/>
      <c r="K35" s="98"/>
      <c r="L35" s="16"/>
    </row>
    <row r="36" spans="1:15" s="100" customFormat="1" ht="10.15" x14ac:dyDescent="0.3">
      <c r="A36" s="70" t="s">
        <v>7</v>
      </c>
      <c r="B36" s="15"/>
      <c r="C36" s="12"/>
      <c r="D36" s="12"/>
      <c r="E36" s="12"/>
      <c r="F36" s="80" t="s">
        <v>171</v>
      </c>
      <c r="G36" s="6"/>
      <c r="H36" s="6"/>
      <c r="I36" s="6"/>
      <c r="J36" s="6"/>
      <c r="K36" s="98"/>
      <c r="L36" s="16"/>
    </row>
    <row r="37" spans="1:15" s="100" customFormat="1" ht="12" thickBot="1" x14ac:dyDescent="0.3">
      <c r="A37" s="70" t="s">
        <v>8</v>
      </c>
      <c r="B37" s="17"/>
      <c r="C37" s="14"/>
      <c r="D37" s="14"/>
      <c r="E37" s="14"/>
      <c r="F37" s="107" t="s">
        <v>139</v>
      </c>
      <c r="G37" s="7"/>
      <c r="H37" s="7"/>
      <c r="I37" s="7"/>
      <c r="J37" s="7"/>
      <c r="K37" s="99"/>
      <c r="L37" s="18"/>
    </row>
    <row r="38" spans="1:15" s="27" customFormat="1" ht="12" thickBot="1" x14ac:dyDescent="0.25">
      <c r="A38" s="70" t="s">
        <v>6</v>
      </c>
      <c r="B38" s="76">
        <f>1+MAX($B$13:B37)</f>
        <v>7</v>
      </c>
      <c r="C38" s="114" t="s">
        <v>153</v>
      </c>
      <c r="D38" s="77"/>
      <c r="E38" s="114" t="s">
        <v>187</v>
      </c>
      <c r="F38" s="115" t="s">
        <v>154</v>
      </c>
      <c r="G38" s="59" t="s">
        <v>164</v>
      </c>
      <c r="H38" s="60">
        <v>1</v>
      </c>
      <c r="I38" s="81"/>
      <c r="J38" s="60" t="str">
        <f>IF(ISNUMBER(I38),ROUND(H38*I38,3),"")</f>
        <v/>
      </c>
      <c r="K38" s="61"/>
      <c r="L38" s="75">
        <f>ROUND(H38*K38,2)</f>
        <v>0</v>
      </c>
    </row>
    <row r="39" spans="1:15" s="100" customFormat="1" ht="10.15" x14ac:dyDescent="0.3">
      <c r="A39" s="70" t="s">
        <v>5</v>
      </c>
      <c r="B39" s="15"/>
      <c r="C39" s="12"/>
      <c r="D39" s="12"/>
      <c r="E39" s="12"/>
      <c r="F39" s="79"/>
      <c r="G39" s="6"/>
      <c r="H39" s="6"/>
      <c r="I39" s="6"/>
      <c r="J39" s="6"/>
      <c r="K39" s="6"/>
      <c r="L39" s="16"/>
    </row>
    <row r="40" spans="1:15" s="100" customFormat="1" ht="10.15" x14ac:dyDescent="0.3">
      <c r="A40" s="70" t="s">
        <v>7</v>
      </c>
      <c r="B40" s="15"/>
      <c r="C40" s="12"/>
      <c r="D40" s="12"/>
      <c r="E40" s="12"/>
      <c r="F40" s="80" t="s">
        <v>162</v>
      </c>
      <c r="G40" s="6"/>
      <c r="H40" s="6"/>
      <c r="I40" s="6"/>
      <c r="J40" s="6"/>
      <c r="K40" s="98"/>
      <c r="L40" s="16"/>
    </row>
    <row r="41" spans="1:15" s="100" customFormat="1" ht="12" thickBot="1" x14ac:dyDescent="0.3">
      <c r="A41" s="70" t="s">
        <v>8</v>
      </c>
      <c r="B41" s="17"/>
      <c r="C41" s="14"/>
      <c r="D41" s="14"/>
      <c r="E41" s="14"/>
      <c r="F41" s="107" t="s">
        <v>155</v>
      </c>
      <c r="G41" s="7"/>
      <c r="H41" s="7"/>
      <c r="I41" s="7"/>
      <c r="J41" s="7"/>
      <c r="K41" s="7"/>
      <c r="L41" s="18"/>
    </row>
    <row r="42" spans="1:15" s="27" customFormat="1" ht="12" thickBot="1" x14ac:dyDescent="0.25">
      <c r="A42" s="70" t="s">
        <v>6</v>
      </c>
      <c r="B42" s="76">
        <f>1+MAX($B$13:B41)</f>
        <v>8</v>
      </c>
      <c r="C42" s="114" t="s">
        <v>141</v>
      </c>
      <c r="D42" s="77"/>
      <c r="E42" s="114" t="s">
        <v>187</v>
      </c>
      <c r="F42" s="115" t="s">
        <v>145</v>
      </c>
      <c r="G42" s="59" t="s">
        <v>164</v>
      </c>
      <c r="H42" s="60">
        <v>1</v>
      </c>
      <c r="I42" s="81"/>
      <c r="J42" s="60" t="str">
        <f>IF(ISNUMBER(I42),ROUND(H42*I42,3),"")</f>
        <v/>
      </c>
      <c r="K42" s="61"/>
      <c r="L42" s="75">
        <f>ROUND(H42*K42,2)</f>
        <v>0</v>
      </c>
    </row>
    <row r="43" spans="1:15" s="100" customFormat="1" ht="10.15" x14ac:dyDescent="0.3">
      <c r="A43" s="70" t="s">
        <v>5</v>
      </c>
      <c r="B43" s="15"/>
      <c r="C43" s="12"/>
      <c r="D43" s="12"/>
      <c r="E43" s="12"/>
      <c r="F43" s="79"/>
      <c r="G43" s="6"/>
      <c r="H43" s="6"/>
      <c r="I43" s="6"/>
      <c r="J43" s="6"/>
      <c r="K43" s="98"/>
      <c r="L43" s="16"/>
    </row>
    <row r="44" spans="1:15" s="100" customFormat="1" ht="10.15" x14ac:dyDescent="0.3">
      <c r="A44" s="70" t="s">
        <v>7</v>
      </c>
      <c r="B44" s="15"/>
      <c r="C44" s="12"/>
      <c r="D44" s="12"/>
      <c r="E44" s="12"/>
      <c r="F44" s="80" t="s">
        <v>162</v>
      </c>
      <c r="G44" s="6"/>
      <c r="H44" s="6"/>
      <c r="I44" s="6"/>
      <c r="J44" s="6"/>
      <c r="K44" s="98"/>
      <c r="L44" s="16"/>
    </row>
    <row r="45" spans="1:15" s="100" customFormat="1" ht="12" thickBot="1" x14ac:dyDescent="0.3">
      <c r="A45" s="70" t="s">
        <v>8</v>
      </c>
      <c r="B45" s="17"/>
      <c r="C45" s="14"/>
      <c r="D45" s="14"/>
      <c r="E45" s="14"/>
      <c r="F45" s="107" t="s">
        <v>139</v>
      </c>
      <c r="G45" s="7"/>
      <c r="H45" s="7"/>
      <c r="I45" s="7"/>
      <c r="J45" s="7"/>
      <c r="K45" s="99"/>
      <c r="L45" s="18"/>
    </row>
    <row r="46" spans="1:15" s="27" customFormat="1" ht="12" thickBot="1" x14ac:dyDescent="0.25">
      <c r="A46" s="70" t="s">
        <v>6</v>
      </c>
      <c r="B46" s="76">
        <f>1+MAX($B$13:B45)</f>
        <v>9</v>
      </c>
      <c r="C46" s="114" t="s">
        <v>142</v>
      </c>
      <c r="D46" s="77"/>
      <c r="E46" s="114" t="s">
        <v>187</v>
      </c>
      <c r="F46" s="115" t="s">
        <v>146</v>
      </c>
      <c r="G46" s="59" t="s">
        <v>172</v>
      </c>
      <c r="H46" s="60">
        <v>20</v>
      </c>
      <c r="I46" s="81"/>
      <c r="J46" s="60" t="str">
        <f>IF(ISNUMBER(I46),ROUND(H46*I46,3),"")</f>
        <v/>
      </c>
      <c r="K46" s="61"/>
      <c r="L46" s="75">
        <f>ROUND(H46*K46,2)</f>
        <v>0</v>
      </c>
    </row>
    <row r="47" spans="1:15" s="100" customFormat="1" x14ac:dyDescent="0.25">
      <c r="A47" s="70" t="s">
        <v>5</v>
      </c>
      <c r="B47" s="15"/>
      <c r="C47" s="12"/>
      <c r="D47" s="12"/>
      <c r="E47" s="12"/>
      <c r="F47" s="79"/>
      <c r="G47" s="6"/>
      <c r="H47" s="6"/>
      <c r="I47" s="6"/>
      <c r="J47" s="6"/>
      <c r="K47" s="98"/>
      <c r="L47" s="16"/>
    </row>
    <row r="48" spans="1:15" s="100" customFormat="1" x14ac:dyDescent="0.25">
      <c r="A48" s="70" t="s">
        <v>7</v>
      </c>
      <c r="B48" s="15"/>
      <c r="C48" s="12"/>
      <c r="D48" s="12"/>
      <c r="E48" s="12"/>
      <c r="F48" s="80" t="s">
        <v>162</v>
      </c>
      <c r="G48" s="6"/>
      <c r="H48" s="6"/>
      <c r="I48" s="6"/>
      <c r="J48" s="6"/>
      <c r="K48" s="98"/>
      <c r="L48" s="16"/>
    </row>
    <row r="49" spans="1:12" s="100" customFormat="1" ht="12" thickBot="1" x14ac:dyDescent="0.3">
      <c r="A49" s="70" t="s">
        <v>8</v>
      </c>
      <c r="B49" s="17"/>
      <c r="C49" s="14"/>
      <c r="D49" s="14"/>
      <c r="E49" s="14"/>
      <c r="F49" s="107" t="s">
        <v>139</v>
      </c>
      <c r="G49" s="7"/>
      <c r="H49" s="7"/>
      <c r="I49" s="7"/>
      <c r="J49" s="7"/>
      <c r="K49" s="99"/>
      <c r="L49" s="18"/>
    </row>
    <row r="50" spans="1:12" s="27" customFormat="1" ht="12" thickBot="1" x14ac:dyDescent="0.25">
      <c r="A50" s="70" t="s">
        <v>6</v>
      </c>
      <c r="B50" s="76">
        <f>1+MAX($B$13:B49)</f>
        <v>10</v>
      </c>
      <c r="C50" s="114" t="s">
        <v>143</v>
      </c>
      <c r="D50" s="77"/>
      <c r="E50" s="114" t="s">
        <v>187</v>
      </c>
      <c r="F50" s="115" t="s">
        <v>147</v>
      </c>
      <c r="G50" s="59" t="s">
        <v>173</v>
      </c>
      <c r="H50" s="60">
        <v>1</v>
      </c>
      <c r="I50" s="81"/>
      <c r="J50" s="60" t="str">
        <f>IF(ISNUMBER(I50),ROUND(H50*I50,3),"")</f>
        <v/>
      </c>
      <c r="K50" s="61"/>
      <c r="L50" s="75">
        <f>ROUND(H50*K50,2)</f>
        <v>0</v>
      </c>
    </row>
    <row r="51" spans="1:12" s="27" customFormat="1" x14ac:dyDescent="0.2">
      <c r="A51" s="70" t="s">
        <v>5</v>
      </c>
      <c r="B51" s="15"/>
      <c r="C51" s="12"/>
      <c r="D51" s="12"/>
      <c r="E51" s="12"/>
      <c r="F51" s="79"/>
      <c r="G51" s="6"/>
      <c r="H51" s="6"/>
      <c r="I51" s="6"/>
      <c r="J51" s="6"/>
      <c r="K51" s="6"/>
      <c r="L51" s="16"/>
    </row>
    <row r="52" spans="1:12" s="27" customFormat="1" x14ac:dyDescent="0.2">
      <c r="A52" s="70" t="s">
        <v>7</v>
      </c>
      <c r="B52" s="15"/>
      <c r="C52" s="12"/>
      <c r="D52" s="12"/>
      <c r="E52" s="12"/>
      <c r="F52" s="80" t="s">
        <v>162</v>
      </c>
      <c r="G52" s="6"/>
      <c r="H52" s="6"/>
      <c r="I52" s="6"/>
      <c r="J52" s="6"/>
      <c r="K52" s="6"/>
      <c r="L52" s="16"/>
    </row>
    <row r="53" spans="1:12" s="27" customFormat="1" ht="12" thickBot="1" x14ac:dyDescent="0.25">
      <c r="A53" s="70" t="s">
        <v>8</v>
      </c>
      <c r="B53" s="17"/>
      <c r="C53" s="14"/>
      <c r="D53" s="14"/>
      <c r="E53" s="14"/>
      <c r="F53" s="107" t="s">
        <v>155</v>
      </c>
      <c r="G53" s="7"/>
      <c r="H53" s="7"/>
      <c r="I53" s="7"/>
      <c r="J53" s="7"/>
      <c r="K53" s="7"/>
      <c r="L53" s="18"/>
    </row>
    <row r="54" spans="1:12" s="27" customFormat="1" ht="12" thickBot="1" x14ac:dyDescent="0.25">
      <c r="A54" s="70" t="s">
        <v>6</v>
      </c>
      <c r="B54" s="76">
        <f>1+MAX($B$13:B53)</f>
        <v>11</v>
      </c>
      <c r="C54" s="114" t="s">
        <v>174</v>
      </c>
      <c r="D54" s="77"/>
      <c r="E54" s="114" t="s">
        <v>187</v>
      </c>
      <c r="F54" s="115" t="s">
        <v>175</v>
      </c>
      <c r="G54" s="59" t="s">
        <v>164</v>
      </c>
      <c r="H54" s="60">
        <v>1</v>
      </c>
      <c r="I54" s="81"/>
      <c r="J54" s="60" t="str">
        <f>IF(ISNUMBER(I54),ROUND(H54*I54,3),"")</f>
        <v/>
      </c>
      <c r="K54" s="61"/>
      <c r="L54" s="75">
        <f>ROUND(H54*K54,2)</f>
        <v>0</v>
      </c>
    </row>
    <row r="55" spans="1:12" s="100" customFormat="1" x14ac:dyDescent="0.25">
      <c r="A55" s="70" t="s">
        <v>5</v>
      </c>
      <c r="B55" s="15"/>
      <c r="C55" s="12"/>
      <c r="D55" s="12"/>
      <c r="E55" s="12"/>
      <c r="F55" s="79"/>
      <c r="G55" s="6"/>
      <c r="H55" s="6"/>
      <c r="I55" s="6"/>
      <c r="J55" s="6"/>
      <c r="K55" s="98"/>
      <c r="L55" s="16"/>
    </row>
    <row r="56" spans="1:12" s="100" customFormat="1" x14ac:dyDescent="0.25">
      <c r="A56" s="70" t="s">
        <v>7</v>
      </c>
      <c r="B56" s="15"/>
      <c r="C56" s="12"/>
      <c r="D56" s="12"/>
      <c r="E56" s="12"/>
      <c r="F56" s="80" t="s">
        <v>162</v>
      </c>
      <c r="G56" s="6"/>
      <c r="H56" s="6"/>
      <c r="I56" s="6"/>
      <c r="J56" s="6"/>
      <c r="K56" s="98"/>
      <c r="L56" s="16"/>
    </row>
    <row r="57" spans="1:12" s="100" customFormat="1" ht="12" thickBot="1" x14ac:dyDescent="0.3">
      <c r="A57" s="70" t="s">
        <v>8</v>
      </c>
      <c r="B57" s="17"/>
      <c r="C57" s="14"/>
      <c r="D57" s="14"/>
      <c r="E57" s="14"/>
      <c r="F57" s="107" t="s">
        <v>176</v>
      </c>
      <c r="G57" s="7"/>
      <c r="H57" s="7"/>
      <c r="I57" s="7"/>
      <c r="J57" s="7"/>
      <c r="K57" s="99"/>
      <c r="L57" s="18"/>
    </row>
    <row r="58" spans="1:12" s="100" customFormat="1" ht="13.5" thickBot="1" x14ac:dyDescent="0.3">
      <c r="A58" s="116" t="s">
        <v>82</v>
      </c>
      <c r="B58" s="117" t="s">
        <v>183</v>
      </c>
      <c r="C58" s="123" t="str">
        <f xml:space="preserve"> CONCATENATE("za Díl ",C13)</f>
        <v>za Díl 0</v>
      </c>
      <c r="D58" s="119"/>
      <c r="E58" s="119"/>
      <c r="F58" s="118" t="s">
        <v>189</v>
      </c>
      <c r="G58" s="120"/>
      <c r="H58" s="120"/>
      <c r="I58" s="120"/>
      <c r="J58" s="121"/>
      <c r="K58" s="120"/>
      <c r="L58" s="122">
        <f>SUM(L14:L57)</f>
        <v>0</v>
      </c>
    </row>
    <row r="59" spans="1:12" s="27" customFormat="1" ht="13.5" thickBot="1" x14ac:dyDescent="0.25">
      <c r="A59" s="69" t="s">
        <v>29</v>
      </c>
      <c r="B59" s="101" t="s">
        <v>19</v>
      </c>
      <c r="C59" s="102" t="s">
        <v>188</v>
      </c>
      <c r="D59" s="103"/>
      <c r="E59" s="103"/>
      <c r="F59" s="102" t="s">
        <v>190</v>
      </c>
      <c r="G59" s="104"/>
      <c r="H59" s="104"/>
      <c r="I59" s="104"/>
      <c r="J59" s="105"/>
      <c r="K59" s="104"/>
      <c r="L59" s="106"/>
    </row>
    <row r="60" spans="1:12" s="27" customFormat="1" ht="12" thickBot="1" x14ac:dyDescent="0.25">
      <c r="A60" s="70" t="s">
        <v>6</v>
      </c>
      <c r="B60" s="76">
        <f>1+MAX($B$13:B59)</f>
        <v>12</v>
      </c>
      <c r="C60" s="114" t="s">
        <v>242</v>
      </c>
      <c r="D60" s="77"/>
      <c r="E60" s="114" t="s">
        <v>187</v>
      </c>
      <c r="F60" s="115" t="s">
        <v>244</v>
      </c>
      <c r="G60" s="59" t="s">
        <v>165</v>
      </c>
      <c r="H60" s="60">
        <f>(25*0.6*0.5)+(1*2.5*2)+(1*1*2)</f>
        <v>14.5</v>
      </c>
      <c r="I60" s="81"/>
      <c r="J60" s="60" t="str">
        <f>IF(ISNUMBER(I60),ROUND(H60*I60,3),"")</f>
        <v/>
      </c>
      <c r="K60" s="61"/>
      <c r="L60" s="75">
        <f>ROUND(H60*K60,2)</f>
        <v>0</v>
      </c>
    </row>
    <row r="61" spans="1:12" s="27" customFormat="1" x14ac:dyDescent="0.2">
      <c r="A61" s="70" t="s">
        <v>5</v>
      </c>
      <c r="B61" s="15"/>
      <c r="C61" s="12"/>
      <c r="D61" s="12"/>
      <c r="E61" s="12"/>
      <c r="F61" s="79"/>
      <c r="G61" s="6"/>
      <c r="H61" s="6"/>
      <c r="I61" s="6"/>
      <c r="J61" s="6"/>
      <c r="K61" s="6"/>
      <c r="L61" s="16"/>
    </row>
    <row r="62" spans="1:12" s="27" customFormat="1" x14ac:dyDescent="0.2">
      <c r="A62" s="70" t="s">
        <v>7</v>
      </c>
      <c r="B62" s="15"/>
      <c r="C62" s="12"/>
      <c r="D62" s="12"/>
      <c r="E62" s="12"/>
      <c r="F62" s="80" t="s">
        <v>250</v>
      </c>
      <c r="G62" s="6"/>
      <c r="H62" s="6"/>
      <c r="I62" s="6"/>
      <c r="J62" s="6"/>
      <c r="K62" s="6"/>
      <c r="L62" s="16"/>
    </row>
    <row r="63" spans="1:12" s="27" customFormat="1" ht="258.60000000000002" customHeight="1" thickBot="1" x14ac:dyDescent="0.25">
      <c r="A63" s="70" t="s">
        <v>8</v>
      </c>
      <c r="B63" s="17"/>
      <c r="C63" s="14"/>
      <c r="D63" s="14"/>
      <c r="E63" s="14"/>
      <c r="F63" s="107" t="s">
        <v>243</v>
      </c>
      <c r="G63" s="7"/>
      <c r="H63" s="7"/>
      <c r="I63" s="7"/>
      <c r="J63" s="7"/>
      <c r="K63" s="7"/>
      <c r="L63" s="18"/>
    </row>
    <row r="64" spans="1:12" s="27" customFormat="1" ht="12" thickBot="1" x14ac:dyDescent="0.25">
      <c r="A64" s="70" t="s">
        <v>6</v>
      </c>
      <c r="B64" s="76">
        <f>1+MAX($B$13:B63)</f>
        <v>13</v>
      </c>
      <c r="C64" s="114" t="s">
        <v>177</v>
      </c>
      <c r="D64" s="77"/>
      <c r="E64" s="114" t="s">
        <v>187</v>
      </c>
      <c r="F64" s="115" t="s">
        <v>178</v>
      </c>
      <c r="G64" s="59" t="s">
        <v>165</v>
      </c>
      <c r="H64" s="60">
        <f>25*0.2*0.5</f>
        <v>2.5</v>
      </c>
      <c r="I64" s="81"/>
      <c r="J64" s="60" t="str">
        <f>IF(I64=0,"",I64*H64)</f>
        <v/>
      </c>
      <c r="K64" s="61"/>
      <c r="L64" s="75">
        <f>ROUND((ROUND(H64,3))*(ROUND(K64,2)),2)</f>
        <v>0</v>
      </c>
    </row>
    <row r="65" spans="1:12" s="27" customFormat="1" ht="12.75" customHeight="1" x14ac:dyDescent="0.2">
      <c r="A65" s="70" t="s">
        <v>5</v>
      </c>
      <c r="B65" s="15"/>
      <c r="C65" s="12"/>
      <c r="D65" s="12"/>
      <c r="E65" s="12"/>
      <c r="F65" s="79"/>
      <c r="G65" s="6"/>
      <c r="H65" s="6"/>
      <c r="I65" s="6"/>
      <c r="J65" s="6"/>
      <c r="K65" s="6"/>
      <c r="L65" s="16"/>
    </row>
    <row r="66" spans="1:12" s="27" customFormat="1" ht="12.75" customHeight="1" x14ac:dyDescent="0.2">
      <c r="A66" s="70" t="s">
        <v>7</v>
      </c>
      <c r="B66" s="15"/>
      <c r="C66" s="12"/>
      <c r="D66" s="12"/>
      <c r="E66" s="12"/>
      <c r="F66" s="80" t="s">
        <v>251</v>
      </c>
      <c r="G66" s="6"/>
      <c r="H66" s="6"/>
      <c r="I66" s="6"/>
      <c r="J66" s="6"/>
      <c r="K66" s="6"/>
      <c r="L66" s="16"/>
    </row>
    <row r="67" spans="1:12" s="27" customFormat="1" ht="267.60000000000002" customHeight="1" thickBot="1" x14ac:dyDescent="0.25">
      <c r="A67" s="70" t="s">
        <v>8</v>
      </c>
      <c r="B67" s="17"/>
      <c r="C67" s="14"/>
      <c r="D67" s="14"/>
      <c r="E67" s="14"/>
      <c r="F67" s="107" t="s">
        <v>243</v>
      </c>
      <c r="G67" s="7"/>
      <c r="H67" s="7"/>
      <c r="I67" s="7"/>
      <c r="J67" s="7"/>
      <c r="K67" s="7"/>
      <c r="L67" s="18"/>
    </row>
    <row r="68" spans="1:12" s="27" customFormat="1" ht="12" thickBot="1" x14ac:dyDescent="0.25">
      <c r="A68" s="70" t="s">
        <v>6</v>
      </c>
      <c r="B68" s="76">
        <f>1+MAX($B$13:B67)</f>
        <v>14</v>
      </c>
      <c r="C68" s="114" t="s">
        <v>179</v>
      </c>
      <c r="D68" s="77"/>
      <c r="E68" s="114" t="s">
        <v>186</v>
      </c>
      <c r="F68" s="115" t="s">
        <v>180</v>
      </c>
      <c r="G68" s="59" t="s">
        <v>165</v>
      </c>
      <c r="H68" s="60">
        <f>25*0.2*0.5</f>
        <v>2.5</v>
      </c>
      <c r="I68" s="81"/>
      <c r="J68" s="60" t="str">
        <f>IF(ISNUMBER(I68),ROUND(H68*I68,3),"")</f>
        <v/>
      </c>
      <c r="K68" s="61"/>
      <c r="L68" s="75">
        <f>ROUND(H68*K68,2)</f>
        <v>0</v>
      </c>
    </row>
    <row r="69" spans="1:12" s="27" customFormat="1" x14ac:dyDescent="0.2">
      <c r="A69" s="70" t="s">
        <v>5</v>
      </c>
      <c r="B69" s="15"/>
      <c r="C69" s="12"/>
      <c r="D69" s="12"/>
      <c r="E69" s="12"/>
      <c r="F69" s="79"/>
      <c r="G69" s="6"/>
      <c r="H69" s="6"/>
      <c r="I69" s="6"/>
      <c r="J69" s="6"/>
      <c r="K69" s="6"/>
      <c r="L69" s="16"/>
    </row>
    <row r="70" spans="1:12" s="27" customFormat="1" x14ac:dyDescent="0.2">
      <c r="A70" s="70" t="s">
        <v>7</v>
      </c>
      <c r="B70" s="15"/>
      <c r="C70" s="12"/>
      <c r="D70" s="12"/>
      <c r="E70" s="12"/>
      <c r="F70" s="80" t="s">
        <v>181</v>
      </c>
      <c r="G70" s="6"/>
      <c r="H70" s="6"/>
      <c r="I70" s="6"/>
      <c r="J70" s="6"/>
      <c r="K70" s="6"/>
      <c r="L70" s="16"/>
    </row>
    <row r="71" spans="1:12" s="27" customFormat="1" ht="12" thickBot="1" x14ac:dyDescent="0.25">
      <c r="A71" s="70" t="s">
        <v>8</v>
      </c>
      <c r="B71" s="17"/>
      <c r="C71" s="14"/>
      <c r="D71" s="14"/>
      <c r="E71" s="14"/>
      <c r="F71" s="107" t="s">
        <v>182</v>
      </c>
      <c r="G71" s="7"/>
      <c r="H71" s="7"/>
      <c r="I71" s="7"/>
      <c r="J71" s="7"/>
      <c r="K71" s="7"/>
      <c r="L71" s="18"/>
    </row>
    <row r="72" spans="1:12" s="27" customFormat="1" ht="13.5" thickBot="1" x14ac:dyDescent="0.25">
      <c r="A72" s="116" t="s">
        <v>82</v>
      </c>
      <c r="B72" s="117" t="s">
        <v>183</v>
      </c>
      <c r="C72" s="123" t="str">
        <f xml:space="preserve"> CONCATENATE("za Díl ",C59)</f>
        <v>za Díl 13</v>
      </c>
      <c r="D72" s="119"/>
      <c r="E72" s="119"/>
      <c r="F72" s="118" t="s">
        <v>190</v>
      </c>
      <c r="G72" s="120"/>
      <c r="H72" s="120"/>
      <c r="I72" s="120"/>
      <c r="J72" s="121"/>
      <c r="K72" s="120"/>
      <c r="L72" s="122">
        <f>SUM(L60:L71)</f>
        <v>0</v>
      </c>
    </row>
    <row r="73" spans="1:12" s="27" customFormat="1" ht="13.5" thickBot="1" x14ac:dyDescent="0.25">
      <c r="A73" s="69" t="s">
        <v>29</v>
      </c>
      <c r="B73" s="101" t="s">
        <v>19</v>
      </c>
      <c r="C73" s="102" t="s">
        <v>193</v>
      </c>
      <c r="D73" s="103"/>
      <c r="E73" s="103"/>
      <c r="F73" s="102" t="s">
        <v>194</v>
      </c>
      <c r="G73" s="104"/>
      <c r="H73" s="104"/>
      <c r="I73" s="104"/>
      <c r="J73" s="105"/>
      <c r="K73" s="104"/>
      <c r="L73" s="106"/>
    </row>
    <row r="74" spans="1:12" s="27" customFormat="1" ht="12" thickBot="1" x14ac:dyDescent="0.25">
      <c r="A74" s="70" t="s">
        <v>6</v>
      </c>
      <c r="B74" s="76">
        <f>1+MAX($B$13:B73)</f>
        <v>15</v>
      </c>
      <c r="C74" s="114" t="s">
        <v>151</v>
      </c>
      <c r="D74" s="77"/>
      <c r="E74" s="114" t="s">
        <v>186</v>
      </c>
      <c r="F74" s="115" t="s">
        <v>195</v>
      </c>
      <c r="G74" s="59" t="s">
        <v>196</v>
      </c>
      <c r="H74" s="60">
        <f>2*25</f>
        <v>50</v>
      </c>
      <c r="I74" s="81"/>
      <c r="J74" s="60" t="str">
        <f>IF(ISNUMBER(I74),ROUND(H74*I74,3),"")</f>
        <v/>
      </c>
      <c r="K74" s="61"/>
      <c r="L74" s="75">
        <f>ROUND(H74*K74,2)</f>
        <v>0</v>
      </c>
    </row>
    <row r="75" spans="1:12" s="27" customFormat="1" x14ac:dyDescent="0.2">
      <c r="A75" s="70" t="s">
        <v>5</v>
      </c>
      <c r="B75" s="15"/>
      <c r="C75" s="12"/>
      <c r="D75" s="12"/>
      <c r="E75" s="12"/>
      <c r="F75" s="79"/>
      <c r="G75" s="6"/>
      <c r="H75" s="6"/>
      <c r="I75" s="6"/>
      <c r="J75" s="6"/>
      <c r="K75" s="6"/>
      <c r="L75" s="16"/>
    </row>
    <row r="76" spans="1:12" s="27" customFormat="1" x14ac:dyDescent="0.2">
      <c r="A76" s="70" t="s">
        <v>7</v>
      </c>
      <c r="B76" s="15"/>
      <c r="C76" s="12"/>
      <c r="D76" s="12"/>
      <c r="E76" s="12"/>
      <c r="F76" s="80" t="s">
        <v>252</v>
      </c>
      <c r="G76" s="6"/>
      <c r="H76" s="6"/>
      <c r="I76" s="6"/>
      <c r="J76" s="6"/>
      <c r="K76" s="6"/>
      <c r="L76" s="16"/>
    </row>
    <row r="77" spans="1:12" s="27" customFormat="1" ht="23.25" thickBot="1" x14ac:dyDescent="0.25">
      <c r="A77" s="70" t="s">
        <v>8</v>
      </c>
      <c r="B77" s="17"/>
      <c r="C77" s="14"/>
      <c r="D77" s="14"/>
      <c r="E77" s="14"/>
      <c r="F77" s="107" t="s">
        <v>152</v>
      </c>
      <c r="G77" s="7"/>
      <c r="H77" s="7"/>
      <c r="I77" s="7"/>
      <c r="J77" s="7"/>
      <c r="K77" s="7"/>
      <c r="L77" s="18"/>
    </row>
    <row r="78" spans="1:12" s="27" customFormat="1" ht="13.5" thickBot="1" x14ac:dyDescent="0.25">
      <c r="A78" s="116" t="s">
        <v>82</v>
      </c>
      <c r="B78" s="117" t="s">
        <v>183</v>
      </c>
      <c r="C78" s="123" t="str">
        <f xml:space="preserve"> CONCATENATE("za Díl ",C73)</f>
        <v>za Díl 14</v>
      </c>
      <c r="D78" s="119"/>
      <c r="E78" s="119"/>
      <c r="F78" s="118" t="s">
        <v>194</v>
      </c>
      <c r="G78" s="120"/>
      <c r="H78" s="120"/>
      <c r="I78" s="120"/>
      <c r="J78" s="121"/>
      <c r="K78" s="120"/>
      <c r="L78" s="122">
        <f>SUM(L74:L77)</f>
        <v>0</v>
      </c>
    </row>
    <row r="79" spans="1:12" s="27" customFormat="1" ht="13.5" thickBot="1" x14ac:dyDescent="0.25">
      <c r="A79" s="69" t="s">
        <v>29</v>
      </c>
      <c r="B79" s="101" t="s">
        <v>19</v>
      </c>
      <c r="C79" s="102" t="s">
        <v>191</v>
      </c>
      <c r="D79" s="103"/>
      <c r="E79" s="103"/>
      <c r="F79" s="102" t="s">
        <v>192</v>
      </c>
      <c r="G79" s="104"/>
      <c r="H79" s="104"/>
      <c r="I79" s="104"/>
      <c r="J79" s="105"/>
      <c r="K79" s="104"/>
      <c r="L79" s="106"/>
    </row>
    <row r="80" spans="1:12" s="27" customFormat="1" ht="12" thickBot="1" x14ac:dyDescent="0.25">
      <c r="A80" s="70" t="s">
        <v>6</v>
      </c>
      <c r="B80" s="76">
        <f>1+MAX($B$13:B79)</f>
        <v>16</v>
      </c>
      <c r="C80" s="114" t="s">
        <v>148</v>
      </c>
      <c r="D80" s="77"/>
      <c r="E80" s="114" t="s">
        <v>187</v>
      </c>
      <c r="F80" s="115" t="s">
        <v>149</v>
      </c>
      <c r="G80" s="59" t="s">
        <v>165</v>
      </c>
      <c r="H80" s="60">
        <f>(25*0.5*0.6)+(1*2.5*2)+(1*1*2)</f>
        <v>14.5</v>
      </c>
      <c r="I80" s="81"/>
      <c r="J80" s="60" t="str">
        <f>IF(ISNUMBER(I80),ROUND(H80*I80,3),"")</f>
        <v/>
      </c>
      <c r="K80" s="61"/>
      <c r="L80" s="75">
        <f>ROUND(H80*K80,2)</f>
        <v>0</v>
      </c>
    </row>
    <row r="81" spans="1:20" s="27" customFormat="1" x14ac:dyDescent="0.2">
      <c r="A81" s="70" t="s">
        <v>5</v>
      </c>
      <c r="B81" s="15"/>
      <c r="C81" s="12"/>
      <c r="D81" s="12"/>
      <c r="E81" s="12"/>
      <c r="F81" s="79"/>
      <c r="G81" s="6"/>
      <c r="H81" s="6"/>
      <c r="I81" s="6"/>
      <c r="J81" s="6"/>
      <c r="K81" s="6"/>
      <c r="L81" s="16"/>
    </row>
    <row r="82" spans="1:20" s="27" customFormat="1" x14ac:dyDescent="0.2">
      <c r="A82" s="70" t="s">
        <v>7</v>
      </c>
      <c r="B82" s="15"/>
      <c r="C82" s="12"/>
      <c r="D82" s="12"/>
      <c r="E82" s="12"/>
      <c r="F82" s="80" t="s">
        <v>253</v>
      </c>
      <c r="G82" s="6"/>
      <c r="H82" s="6"/>
      <c r="I82" s="6"/>
      <c r="J82" s="6"/>
      <c r="K82" s="6"/>
      <c r="L82" s="16"/>
    </row>
    <row r="83" spans="1:20" s="27" customFormat="1" ht="185.45" customHeight="1" thickBot="1" x14ac:dyDescent="0.25">
      <c r="A83" s="70" t="s">
        <v>8</v>
      </c>
      <c r="B83" s="17"/>
      <c r="C83" s="14"/>
      <c r="D83" s="14"/>
      <c r="E83" s="14"/>
      <c r="F83" s="107" t="s">
        <v>150</v>
      </c>
      <c r="G83" s="7"/>
      <c r="H83" s="7"/>
      <c r="I83" s="7"/>
      <c r="J83" s="7"/>
      <c r="K83" s="7"/>
      <c r="L83" s="18"/>
    </row>
    <row r="84" spans="1:20" s="27" customFormat="1" ht="12" thickBot="1" x14ac:dyDescent="0.25">
      <c r="A84" s="70" t="s">
        <v>6</v>
      </c>
      <c r="B84" s="76">
        <f>1+MAX($B$13:B83)</f>
        <v>17</v>
      </c>
      <c r="C84" s="114" t="s">
        <v>157</v>
      </c>
      <c r="D84" s="77"/>
      <c r="E84" s="114" t="s">
        <v>187</v>
      </c>
      <c r="F84" s="115" t="s">
        <v>156</v>
      </c>
      <c r="G84" s="59" t="s">
        <v>165</v>
      </c>
      <c r="H84" s="60">
        <f>25*0.2*0.5</f>
        <v>2.5</v>
      </c>
      <c r="I84" s="81"/>
      <c r="J84" s="60" t="str">
        <f>IF(ISNUMBER(I84),ROUND(H84*I84,3),"")</f>
        <v/>
      </c>
      <c r="K84" s="61"/>
      <c r="L84" s="75">
        <f>ROUND(H84*K84,2)</f>
        <v>0</v>
      </c>
    </row>
    <row r="85" spans="1:20" s="27" customFormat="1" x14ac:dyDescent="0.2">
      <c r="A85" s="70" t="s">
        <v>5</v>
      </c>
      <c r="B85" s="15"/>
      <c r="C85" s="12"/>
      <c r="D85" s="12"/>
      <c r="E85" s="12"/>
      <c r="F85" s="79"/>
      <c r="G85" s="6"/>
      <c r="H85" s="6"/>
      <c r="I85" s="6"/>
      <c r="J85" s="6"/>
      <c r="K85" s="6"/>
      <c r="L85" s="16"/>
    </row>
    <row r="86" spans="1:20" s="100" customFormat="1" x14ac:dyDescent="0.25">
      <c r="A86" s="70" t="s">
        <v>7</v>
      </c>
      <c r="B86" s="15"/>
      <c r="C86" s="12"/>
      <c r="D86" s="12"/>
      <c r="E86" s="12"/>
      <c r="F86" s="80" t="s">
        <v>251</v>
      </c>
      <c r="G86" s="6"/>
      <c r="H86" s="6"/>
      <c r="I86" s="6"/>
      <c r="J86" s="6"/>
      <c r="K86" s="98"/>
      <c r="L86" s="16"/>
    </row>
    <row r="87" spans="1:20" s="27" customFormat="1" ht="228.6" customHeight="1" thickBot="1" x14ac:dyDescent="0.25">
      <c r="A87" s="70" t="s">
        <v>8</v>
      </c>
      <c r="B87" s="17"/>
      <c r="C87" s="14"/>
      <c r="D87" s="14"/>
      <c r="E87" s="14"/>
      <c r="F87" s="107" t="s">
        <v>158</v>
      </c>
      <c r="G87" s="7"/>
      <c r="H87" s="7"/>
      <c r="I87" s="7"/>
      <c r="J87" s="7"/>
      <c r="K87" s="7"/>
      <c r="L87" s="18"/>
      <c r="M87" s="113"/>
      <c r="N87" s="113"/>
      <c r="O87" s="113"/>
      <c r="P87" s="113"/>
      <c r="Q87" s="113"/>
      <c r="R87" s="113"/>
      <c r="S87" s="113"/>
      <c r="T87" s="113"/>
    </row>
    <row r="88" spans="1:20" s="27" customFormat="1" ht="13.5" thickBot="1" x14ac:dyDescent="0.25">
      <c r="A88" s="116" t="s">
        <v>82</v>
      </c>
      <c r="B88" s="117" t="s">
        <v>183</v>
      </c>
      <c r="C88" s="123" t="str">
        <f xml:space="preserve"> CONCATENATE("za Díl ",C79)</f>
        <v>za Díl 17</v>
      </c>
      <c r="D88" s="119"/>
      <c r="E88" s="119"/>
      <c r="F88" s="118" t="s">
        <v>192</v>
      </c>
      <c r="G88" s="120"/>
      <c r="H88" s="120"/>
      <c r="I88" s="120"/>
      <c r="J88" s="121"/>
      <c r="K88" s="120"/>
      <c r="L88" s="122">
        <f>SUM(L80:L87)</f>
        <v>0</v>
      </c>
      <c r="M88" s="113"/>
      <c r="N88" s="113"/>
      <c r="O88" s="113"/>
      <c r="P88" s="113"/>
      <c r="Q88" s="113"/>
      <c r="R88" s="113"/>
      <c r="S88" s="113"/>
      <c r="T88" s="113"/>
    </row>
    <row r="89" spans="1:20" ht="13.5" thickBot="1" x14ac:dyDescent="0.25">
      <c r="A89" s="69" t="s">
        <v>29</v>
      </c>
      <c r="B89" s="101" t="s">
        <v>19</v>
      </c>
      <c r="C89" s="102" t="s">
        <v>197</v>
      </c>
      <c r="D89" s="103"/>
      <c r="E89" s="103"/>
      <c r="F89" s="102" t="s">
        <v>198</v>
      </c>
      <c r="G89" s="104"/>
      <c r="H89" s="104"/>
      <c r="I89" s="104"/>
      <c r="J89" s="105"/>
      <c r="K89" s="104"/>
      <c r="L89" s="106"/>
    </row>
    <row r="90" spans="1:20" s="27" customFormat="1" ht="12" thickBot="1" x14ac:dyDescent="0.25">
      <c r="A90" s="70" t="s">
        <v>6</v>
      </c>
      <c r="B90" s="76">
        <f>1+MAX($B$13:B89)</f>
        <v>18</v>
      </c>
      <c r="C90" s="114" t="s">
        <v>199</v>
      </c>
      <c r="D90" s="77"/>
      <c r="E90" s="114" t="s">
        <v>187</v>
      </c>
      <c r="F90" s="115" t="s">
        <v>200</v>
      </c>
      <c r="G90" s="59" t="s">
        <v>173</v>
      </c>
      <c r="H90" s="60">
        <v>2</v>
      </c>
      <c r="I90" s="81"/>
      <c r="J90" s="60" t="str">
        <f>IF(ISNUMBER(I90),ROUND(H90*I90,3),"")</f>
        <v/>
      </c>
      <c r="K90" s="61"/>
      <c r="L90" s="75">
        <f>ROUND(H90*K90,2)</f>
        <v>0</v>
      </c>
    </row>
    <row r="91" spans="1:20" x14ac:dyDescent="0.2">
      <c r="A91" s="70" t="s">
        <v>5</v>
      </c>
      <c r="B91" s="15"/>
      <c r="C91" s="12"/>
      <c r="D91" s="12"/>
      <c r="E91" s="12"/>
      <c r="F91" s="79"/>
      <c r="G91" s="6"/>
      <c r="H91" s="6"/>
      <c r="I91" s="6"/>
      <c r="J91" s="6"/>
      <c r="K91" s="6"/>
      <c r="L91" s="16"/>
    </row>
    <row r="92" spans="1:20" x14ac:dyDescent="0.2">
      <c r="A92" s="70" t="s">
        <v>7</v>
      </c>
      <c r="B92" s="15"/>
      <c r="C92" s="12"/>
      <c r="D92" s="12"/>
      <c r="E92" s="12"/>
      <c r="F92" s="80" t="s">
        <v>201</v>
      </c>
      <c r="G92" s="6"/>
      <c r="H92" s="6"/>
      <c r="I92" s="6"/>
      <c r="J92" s="6"/>
      <c r="K92" s="6"/>
      <c r="L92" s="16"/>
    </row>
    <row r="93" spans="1:20" s="27" customFormat="1" ht="68.25" thickBot="1" x14ac:dyDescent="0.25">
      <c r="A93" s="70" t="s">
        <v>8</v>
      </c>
      <c r="B93" s="17"/>
      <c r="C93" s="14"/>
      <c r="D93" s="14"/>
      <c r="E93" s="14"/>
      <c r="F93" s="107" t="s">
        <v>202</v>
      </c>
      <c r="G93" s="7"/>
      <c r="H93" s="7"/>
      <c r="I93" s="7"/>
      <c r="J93" s="7"/>
      <c r="K93" s="7"/>
      <c r="L93" s="18"/>
      <c r="M93" s="113"/>
      <c r="N93" s="113"/>
      <c r="O93" s="113"/>
      <c r="P93" s="113"/>
      <c r="Q93" s="113"/>
      <c r="R93" s="113"/>
      <c r="S93" s="113"/>
      <c r="T93" s="113"/>
    </row>
    <row r="94" spans="1:20" s="27" customFormat="1" ht="12" thickBot="1" x14ac:dyDescent="0.25">
      <c r="A94" s="70" t="s">
        <v>6</v>
      </c>
      <c r="B94" s="76">
        <f>1+MAX($B$13:B93)</f>
        <v>19</v>
      </c>
      <c r="C94" s="114" t="s">
        <v>203</v>
      </c>
      <c r="D94" s="77"/>
      <c r="E94" s="114" t="s">
        <v>187</v>
      </c>
      <c r="F94" s="115" t="s">
        <v>159</v>
      </c>
      <c r="G94" s="59" t="s">
        <v>196</v>
      </c>
      <c r="H94" s="60">
        <f>2*25</f>
        <v>50</v>
      </c>
      <c r="I94" s="81"/>
      <c r="J94" s="60" t="str">
        <f>IF(ISNUMBER(I94),ROUND(H94*I94,3),"")</f>
        <v/>
      </c>
      <c r="K94" s="61"/>
      <c r="L94" s="75">
        <f>ROUND(H94*K94,2)</f>
        <v>0</v>
      </c>
    </row>
    <row r="95" spans="1:20" s="27" customFormat="1" ht="12.75" x14ac:dyDescent="0.2">
      <c r="A95" s="70" t="s">
        <v>5</v>
      </c>
      <c r="B95" s="15"/>
      <c r="C95" s="12"/>
      <c r="D95" s="12"/>
      <c r="E95" s="12"/>
      <c r="F95" s="79"/>
      <c r="G95" s="6"/>
      <c r="H95" s="6"/>
      <c r="I95" s="6"/>
      <c r="J95" s="6"/>
      <c r="K95" s="6"/>
      <c r="L95" s="16"/>
      <c r="M95" s="113"/>
      <c r="N95" s="113"/>
      <c r="O95" s="113"/>
      <c r="P95" s="113"/>
      <c r="Q95" s="113"/>
      <c r="R95" s="113"/>
      <c r="S95" s="113"/>
      <c r="T95" s="113"/>
    </row>
    <row r="96" spans="1:20" s="27" customFormat="1" ht="12.75" x14ac:dyDescent="0.2">
      <c r="A96" s="70" t="s">
        <v>7</v>
      </c>
      <c r="B96" s="15"/>
      <c r="C96" s="12"/>
      <c r="D96" s="12"/>
      <c r="E96" s="12"/>
      <c r="F96" s="80" t="s">
        <v>252</v>
      </c>
      <c r="G96" s="6"/>
      <c r="H96" s="6"/>
      <c r="I96" s="6"/>
      <c r="J96" s="6"/>
      <c r="K96" s="6"/>
      <c r="L96" s="16"/>
      <c r="M96" s="113"/>
      <c r="N96" s="113"/>
      <c r="O96" s="113"/>
      <c r="P96" s="113"/>
      <c r="Q96" s="113"/>
      <c r="R96" s="113"/>
      <c r="S96" s="113"/>
      <c r="T96" s="113"/>
    </row>
    <row r="97" spans="1:20" s="27" customFormat="1" ht="90.75" thickBot="1" x14ac:dyDescent="0.25">
      <c r="A97" s="70" t="s">
        <v>8</v>
      </c>
      <c r="B97" s="17"/>
      <c r="C97" s="14"/>
      <c r="D97" s="14"/>
      <c r="E97" s="14"/>
      <c r="F97" s="107" t="s">
        <v>204</v>
      </c>
      <c r="G97" s="7"/>
      <c r="H97" s="7"/>
      <c r="I97" s="7"/>
      <c r="J97" s="7"/>
      <c r="K97" s="7"/>
      <c r="L97" s="18"/>
      <c r="M97" s="113"/>
      <c r="N97" s="113"/>
      <c r="O97" s="113"/>
      <c r="P97" s="113"/>
      <c r="Q97" s="113"/>
      <c r="R97" s="113"/>
      <c r="S97" s="113"/>
      <c r="T97" s="113"/>
    </row>
    <row r="98" spans="1:20" s="27" customFormat="1" ht="12" thickBot="1" x14ac:dyDescent="0.25">
      <c r="A98" s="70" t="s">
        <v>6</v>
      </c>
      <c r="B98" s="76">
        <f>1+MAX($B$13:B97)</f>
        <v>20</v>
      </c>
      <c r="C98" s="114">
        <v>702312</v>
      </c>
      <c r="D98" s="77"/>
      <c r="E98" s="114" t="s">
        <v>187</v>
      </c>
      <c r="F98" s="115" t="s">
        <v>160</v>
      </c>
      <c r="G98" s="59" t="s">
        <v>196</v>
      </c>
      <c r="H98" s="60">
        <v>25</v>
      </c>
      <c r="I98" s="81"/>
      <c r="J98" s="60" t="str">
        <f>IF(ISNUMBER(I98),ROUND(H98*I98,3),"")</f>
        <v/>
      </c>
      <c r="K98" s="61"/>
      <c r="L98" s="75">
        <f>ROUND(H98*K98,2)</f>
        <v>0</v>
      </c>
    </row>
    <row r="99" spans="1:20" x14ac:dyDescent="0.2">
      <c r="A99" s="70" t="s">
        <v>5</v>
      </c>
      <c r="B99" s="15"/>
      <c r="C99" s="12"/>
      <c r="D99" s="12"/>
      <c r="E99" s="12"/>
      <c r="F99" s="80"/>
      <c r="G99" s="6"/>
      <c r="H99" s="6"/>
      <c r="I99" s="6"/>
      <c r="J99" s="6"/>
      <c r="K99" s="6"/>
      <c r="L99" s="16"/>
    </row>
    <row r="100" spans="1:20" x14ac:dyDescent="0.2">
      <c r="A100" s="70" t="s">
        <v>7</v>
      </c>
      <c r="B100" s="15"/>
      <c r="C100" s="12"/>
      <c r="D100" s="12"/>
      <c r="E100" s="12"/>
      <c r="F100" s="80" t="s">
        <v>254</v>
      </c>
      <c r="G100" s="6"/>
      <c r="H100" s="6"/>
      <c r="I100" s="6"/>
      <c r="J100" s="6"/>
      <c r="K100" s="6"/>
      <c r="L100" s="16"/>
    </row>
    <row r="101" spans="1:20" ht="68.25" thickBot="1" x14ac:dyDescent="0.25">
      <c r="A101" s="70" t="s">
        <v>8</v>
      </c>
      <c r="B101" s="17"/>
      <c r="C101" s="14"/>
      <c r="D101" s="14"/>
      <c r="E101" s="14"/>
      <c r="F101" s="107" t="s">
        <v>161</v>
      </c>
      <c r="G101" s="7"/>
      <c r="H101" s="7"/>
      <c r="I101" s="7"/>
      <c r="J101" s="7"/>
      <c r="K101" s="7"/>
      <c r="L101" s="18"/>
    </row>
    <row r="102" spans="1:20" ht="13.5" thickBot="1" x14ac:dyDescent="0.25">
      <c r="A102" s="116" t="s">
        <v>82</v>
      </c>
      <c r="B102" s="117" t="s">
        <v>183</v>
      </c>
      <c r="C102" s="123" t="str">
        <f xml:space="preserve"> CONCATENATE("za Díl ",C89)</f>
        <v>za Díl 70</v>
      </c>
      <c r="D102" s="119"/>
      <c r="E102" s="119"/>
      <c r="F102" s="118" t="s">
        <v>198</v>
      </c>
      <c r="G102" s="120"/>
      <c r="H102" s="120"/>
      <c r="I102" s="120"/>
      <c r="J102" s="121"/>
      <c r="K102" s="120"/>
      <c r="L102" s="122">
        <f>SUM(L90:L101)</f>
        <v>0</v>
      </c>
    </row>
    <row r="103" spans="1:20" ht="13.5" thickBot="1" x14ac:dyDescent="0.25">
      <c r="A103" s="69" t="s">
        <v>29</v>
      </c>
      <c r="B103" s="101" t="s">
        <v>19</v>
      </c>
      <c r="C103" s="102" t="s">
        <v>206</v>
      </c>
      <c r="D103" s="103"/>
      <c r="E103" s="103"/>
      <c r="F103" s="102" t="s">
        <v>207</v>
      </c>
      <c r="G103" s="104"/>
      <c r="H103" s="104"/>
      <c r="I103" s="104"/>
      <c r="J103" s="105"/>
      <c r="K103" s="104"/>
      <c r="L103" s="106"/>
    </row>
    <row r="104" spans="1:20" s="27" customFormat="1" ht="12" thickBot="1" x14ac:dyDescent="0.25">
      <c r="A104" s="70" t="s">
        <v>6</v>
      </c>
      <c r="B104" s="76">
        <f>1+MAX($B$13:B103)</f>
        <v>21</v>
      </c>
      <c r="C104" s="114" t="s">
        <v>205</v>
      </c>
      <c r="D104" s="77"/>
      <c r="E104" s="114" t="s">
        <v>187</v>
      </c>
      <c r="F104" s="115" t="s">
        <v>208</v>
      </c>
      <c r="G104" s="59" t="s">
        <v>196</v>
      </c>
      <c r="H104" s="60">
        <f>54*1.1</f>
        <v>59.400000000000006</v>
      </c>
      <c r="I104" s="81"/>
      <c r="J104" s="60" t="str">
        <f>IF(ISNUMBER(I104),ROUND(H104*I104,3),"")</f>
        <v/>
      </c>
      <c r="K104" s="61"/>
      <c r="L104" s="75">
        <f>ROUND(H104*K104,2)</f>
        <v>0</v>
      </c>
    </row>
    <row r="105" spans="1:20" x14ac:dyDescent="0.2">
      <c r="A105" s="70" t="s">
        <v>5</v>
      </c>
      <c r="B105" s="15"/>
      <c r="C105" s="12"/>
      <c r="D105" s="12"/>
      <c r="E105" s="12"/>
      <c r="F105" s="79"/>
      <c r="G105" s="6"/>
      <c r="H105" s="6"/>
      <c r="I105" s="6"/>
      <c r="J105" s="6"/>
      <c r="K105" s="6"/>
      <c r="L105" s="16"/>
    </row>
    <row r="106" spans="1:20" x14ac:dyDescent="0.2">
      <c r="A106" s="70" t="s">
        <v>7</v>
      </c>
      <c r="B106" s="15"/>
      <c r="C106" s="12"/>
      <c r="D106" s="12"/>
      <c r="E106" s="12"/>
      <c r="F106" s="80" t="s">
        <v>210</v>
      </c>
      <c r="G106" s="6"/>
      <c r="H106" s="6"/>
      <c r="I106" s="6"/>
      <c r="J106" s="6"/>
      <c r="K106" s="6"/>
      <c r="L106" s="16"/>
    </row>
    <row r="107" spans="1:20" ht="68.25" thickBot="1" x14ac:dyDescent="0.25">
      <c r="A107" s="70" t="s">
        <v>8</v>
      </c>
      <c r="B107" s="17"/>
      <c r="C107" s="14"/>
      <c r="D107" s="14"/>
      <c r="E107" s="14"/>
      <c r="F107" s="107" t="s">
        <v>209</v>
      </c>
      <c r="G107" s="7"/>
      <c r="H107" s="7"/>
      <c r="I107" s="7"/>
      <c r="J107" s="7"/>
      <c r="K107" s="7"/>
      <c r="L107" s="18"/>
    </row>
    <row r="108" spans="1:20" s="27" customFormat="1" ht="12" thickBot="1" x14ac:dyDescent="0.25">
      <c r="A108" s="70" t="s">
        <v>6</v>
      </c>
      <c r="B108" s="76">
        <f>1+MAX($B$13:B107)</f>
        <v>22</v>
      </c>
      <c r="C108" s="114" t="s">
        <v>211</v>
      </c>
      <c r="D108" s="77"/>
      <c r="E108" s="114" t="s">
        <v>187</v>
      </c>
      <c r="F108" s="115" t="s">
        <v>212</v>
      </c>
      <c r="G108" s="59" t="s">
        <v>173</v>
      </c>
      <c r="H108" s="60">
        <v>2</v>
      </c>
      <c r="I108" s="81"/>
      <c r="J108" s="60" t="str">
        <f>IF(ISNUMBER(I108),ROUND(H108*I108,3),"")</f>
        <v/>
      </c>
      <c r="K108" s="61"/>
      <c r="L108" s="75">
        <f>ROUND(H108*K108,2)</f>
        <v>0</v>
      </c>
    </row>
    <row r="109" spans="1:20" x14ac:dyDescent="0.2">
      <c r="A109" s="70" t="s">
        <v>5</v>
      </c>
      <c r="B109" s="15"/>
      <c r="C109" s="12"/>
      <c r="D109" s="12"/>
      <c r="E109" s="12"/>
      <c r="F109" s="79"/>
      <c r="G109" s="6"/>
      <c r="H109" s="6"/>
      <c r="I109" s="6"/>
      <c r="J109" s="6"/>
      <c r="K109" s="6"/>
      <c r="L109" s="16"/>
    </row>
    <row r="110" spans="1:20" x14ac:dyDescent="0.2">
      <c r="A110" s="70" t="s">
        <v>7</v>
      </c>
      <c r="B110" s="15"/>
      <c r="C110" s="12"/>
      <c r="D110" s="12"/>
      <c r="E110" s="12"/>
      <c r="F110" s="80" t="s">
        <v>214</v>
      </c>
      <c r="G110" s="6"/>
      <c r="H110" s="6"/>
      <c r="I110" s="6"/>
      <c r="J110" s="6"/>
      <c r="K110" s="6"/>
      <c r="L110" s="16"/>
    </row>
    <row r="111" spans="1:20" ht="79.5" thickBot="1" x14ac:dyDescent="0.25">
      <c r="A111" s="70" t="s">
        <v>8</v>
      </c>
      <c r="B111" s="17"/>
      <c r="C111" s="14"/>
      <c r="D111" s="14"/>
      <c r="E111" s="14"/>
      <c r="F111" s="107" t="s">
        <v>213</v>
      </c>
      <c r="G111" s="7"/>
      <c r="H111" s="7"/>
      <c r="I111" s="7"/>
      <c r="J111" s="7"/>
      <c r="K111" s="7"/>
      <c r="L111" s="18"/>
    </row>
    <row r="112" spans="1:20" s="27" customFormat="1" ht="12" thickBot="1" x14ac:dyDescent="0.25">
      <c r="A112" s="70" t="s">
        <v>6</v>
      </c>
      <c r="B112" s="76">
        <f>1+MAX($B$13:B111)</f>
        <v>23</v>
      </c>
      <c r="C112" s="114" t="s">
        <v>215</v>
      </c>
      <c r="D112" s="77"/>
      <c r="E112" s="114" t="s">
        <v>187</v>
      </c>
      <c r="F112" s="115" t="s">
        <v>216</v>
      </c>
      <c r="G112" s="59" t="s">
        <v>196</v>
      </c>
      <c r="H112" s="60">
        <v>25</v>
      </c>
      <c r="I112" s="81"/>
      <c r="J112" s="60" t="str">
        <f>IF(ISNUMBER(I112),ROUND(H112*I112,3),"")</f>
        <v/>
      </c>
      <c r="K112" s="61"/>
      <c r="L112" s="75">
        <f>ROUND(H112*K112,2)</f>
        <v>0</v>
      </c>
    </row>
    <row r="113" spans="1:12" x14ac:dyDescent="0.2">
      <c r="A113" s="70" t="s">
        <v>5</v>
      </c>
      <c r="B113" s="15"/>
      <c r="C113" s="12"/>
      <c r="D113" s="12"/>
      <c r="E113" s="12"/>
      <c r="F113" s="79"/>
      <c r="G113" s="6"/>
      <c r="H113" s="6"/>
      <c r="I113" s="6"/>
      <c r="J113" s="6"/>
      <c r="K113" s="6"/>
      <c r="L113" s="16"/>
    </row>
    <row r="114" spans="1:12" x14ac:dyDescent="0.2">
      <c r="A114" s="70" t="s">
        <v>7</v>
      </c>
      <c r="B114" s="15"/>
      <c r="C114" s="12"/>
      <c r="D114" s="12"/>
      <c r="E114" s="12"/>
      <c r="F114" s="80" t="s">
        <v>254</v>
      </c>
      <c r="G114" s="6"/>
      <c r="H114" s="6"/>
      <c r="I114" s="6"/>
      <c r="J114" s="6"/>
      <c r="K114" s="6"/>
      <c r="L114" s="16"/>
    </row>
    <row r="115" spans="1:12" ht="68.25" thickBot="1" x14ac:dyDescent="0.25">
      <c r="A115" s="70" t="s">
        <v>8</v>
      </c>
      <c r="B115" s="17"/>
      <c r="C115" s="14"/>
      <c r="D115" s="14"/>
      <c r="E115" s="14"/>
      <c r="F115" s="107" t="s">
        <v>217</v>
      </c>
      <c r="G115" s="7"/>
      <c r="H115" s="7"/>
      <c r="I115" s="7"/>
      <c r="J115" s="7"/>
      <c r="K115" s="7"/>
      <c r="L115" s="18"/>
    </row>
    <row r="116" spans="1:12" s="27" customFormat="1" ht="12" thickBot="1" x14ac:dyDescent="0.25">
      <c r="A116" s="70" t="s">
        <v>6</v>
      </c>
      <c r="B116" s="76">
        <f>1+MAX($B$13:B115)</f>
        <v>24</v>
      </c>
      <c r="C116" s="114" t="s">
        <v>218</v>
      </c>
      <c r="D116" s="77"/>
      <c r="E116" s="114" t="s">
        <v>187</v>
      </c>
      <c r="F116" s="115" t="s">
        <v>219</v>
      </c>
      <c r="G116" s="59" t="s">
        <v>173</v>
      </c>
      <c r="H116" s="60">
        <v>4</v>
      </c>
      <c r="I116" s="81"/>
      <c r="J116" s="60" t="str">
        <f>IF(ISNUMBER(I116),ROUND(H116*I116,3),"")</f>
        <v/>
      </c>
      <c r="K116" s="61"/>
      <c r="L116" s="75">
        <f>ROUND(H116*K116,2)</f>
        <v>0</v>
      </c>
    </row>
    <row r="117" spans="1:12" x14ac:dyDescent="0.2">
      <c r="A117" s="70" t="s">
        <v>5</v>
      </c>
      <c r="B117" s="15"/>
      <c r="C117" s="12"/>
      <c r="D117" s="12"/>
      <c r="E117" s="12"/>
      <c r="F117" s="79"/>
      <c r="G117" s="6"/>
      <c r="H117" s="6"/>
      <c r="I117" s="6"/>
      <c r="J117" s="6"/>
      <c r="K117" s="6"/>
      <c r="L117" s="16"/>
    </row>
    <row r="118" spans="1:12" x14ac:dyDescent="0.2">
      <c r="A118" s="70" t="s">
        <v>7</v>
      </c>
      <c r="B118" s="15"/>
      <c r="C118" s="12"/>
      <c r="D118" s="12"/>
      <c r="E118" s="12"/>
      <c r="F118" s="80" t="s">
        <v>201</v>
      </c>
      <c r="G118" s="6"/>
      <c r="H118" s="6"/>
      <c r="I118" s="6"/>
      <c r="J118" s="6"/>
      <c r="K118" s="6"/>
      <c r="L118" s="16"/>
    </row>
    <row r="119" spans="1:12" ht="79.5" thickBot="1" x14ac:dyDescent="0.25">
      <c r="A119" s="70" t="s">
        <v>8</v>
      </c>
      <c r="B119" s="17"/>
      <c r="C119" s="14"/>
      <c r="D119" s="14"/>
      <c r="E119" s="14"/>
      <c r="F119" s="107" t="s">
        <v>220</v>
      </c>
      <c r="G119" s="7"/>
      <c r="H119" s="7"/>
      <c r="I119" s="7"/>
      <c r="J119" s="7"/>
      <c r="K119" s="7"/>
      <c r="L119" s="18"/>
    </row>
    <row r="120" spans="1:12" s="27" customFormat="1" ht="12" thickBot="1" x14ac:dyDescent="0.25">
      <c r="A120" s="70" t="s">
        <v>6</v>
      </c>
      <c r="B120" s="76">
        <f>1+MAX($B$13:B119)</f>
        <v>25</v>
      </c>
      <c r="C120" s="114" t="s">
        <v>221</v>
      </c>
      <c r="D120" s="77"/>
      <c r="E120" s="114" t="s">
        <v>187</v>
      </c>
      <c r="F120" s="115" t="s">
        <v>222</v>
      </c>
      <c r="G120" s="59" t="s">
        <v>173</v>
      </c>
      <c r="H120" s="60">
        <v>1</v>
      </c>
      <c r="I120" s="81"/>
      <c r="J120" s="60" t="str">
        <f>IF(ISNUMBER(I120),ROUND(H120*I120,3),"")</f>
        <v/>
      </c>
      <c r="K120" s="61"/>
      <c r="L120" s="75">
        <f>ROUND(H120*K120,2)</f>
        <v>0</v>
      </c>
    </row>
    <row r="121" spans="1:12" x14ac:dyDescent="0.2">
      <c r="A121" s="70" t="s">
        <v>5</v>
      </c>
      <c r="B121" s="15"/>
      <c r="C121" s="12"/>
      <c r="D121" s="12"/>
      <c r="E121" s="12"/>
      <c r="F121" s="79"/>
      <c r="G121" s="6"/>
      <c r="H121" s="6"/>
      <c r="I121" s="6"/>
      <c r="J121" s="6"/>
      <c r="K121" s="6"/>
      <c r="L121" s="16"/>
    </row>
    <row r="122" spans="1:12" x14ac:dyDescent="0.2">
      <c r="A122" s="70" t="s">
        <v>7</v>
      </c>
      <c r="B122" s="15"/>
      <c r="C122" s="12"/>
      <c r="D122" s="12"/>
      <c r="E122" s="12"/>
      <c r="F122" s="80" t="s">
        <v>185</v>
      </c>
      <c r="G122" s="6"/>
      <c r="H122" s="6"/>
      <c r="I122" s="6"/>
      <c r="J122" s="6"/>
      <c r="K122" s="6"/>
      <c r="L122" s="16"/>
    </row>
    <row r="123" spans="1:12" ht="90.75" thickBot="1" x14ac:dyDescent="0.25">
      <c r="A123" s="70" t="s">
        <v>8</v>
      </c>
      <c r="B123" s="17"/>
      <c r="C123" s="14"/>
      <c r="D123" s="14"/>
      <c r="E123" s="14"/>
      <c r="F123" s="107" t="s">
        <v>223</v>
      </c>
      <c r="G123" s="7"/>
      <c r="H123" s="7"/>
      <c r="I123" s="7"/>
      <c r="J123" s="7"/>
      <c r="K123" s="7"/>
      <c r="L123" s="18"/>
    </row>
    <row r="124" spans="1:12" s="27" customFormat="1" ht="12" thickBot="1" x14ac:dyDescent="0.25">
      <c r="A124" s="70" t="s">
        <v>6</v>
      </c>
      <c r="B124" s="76">
        <f>1+MAX($B$13:B123)</f>
        <v>26</v>
      </c>
      <c r="C124" s="114" t="s">
        <v>224</v>
      </c>
      <c r="D124" s="77"/>
      <c r="E124" s="114" t="s">
        <v>187</v>
      </c>
      <c r="F124" s="115" t="s">
        <v>225</v>
      </c>
      <c r="G124" s="59" t="s">
        <v>196</v>
      </c>
      <c r="H124" s="60">
        <v>35.5</v>
      </c>
      <c r="I124" s="81"/>
      <c r="J124" s="60" t="str">
        <f>IF(ISNUMBER(I124),ROUND(H124*I124,3),"")</f>
        <v/>
      </c>
      <c r="K124" s="61"/>
      <c r="L124" s="75">
        <f>ROUND(H124*K124,2)</f>
        <v>0</v>
      </c>
    </row>
    <row r="125" spans="1:12" x14ac:dyDescent="0.2">
      <c r="A125" s="70" t="s">
        <v>5</v>
      </c>
      <c r="B125" s="15"/>
      <c r="C125" s="12"/>
      <c r="D125" s="12"/>
      <c r="E125" s="12"/>
      <c r="F125" s="79"/>
      <c r="G125" s="6"/>
      <c r="H125" s="6"/>
      <c r="I125" s="6"/>
      <c r="J125" s="6"/>
      <c r="K125" s="6"/>
      <c r="L125" s="16"/>
    </row>
    <row r="126" spans="1:12" x14ac:dyDescent="0.2">
      <c r="A126" s="70" t="s">
        <v>7</v>
      </c>
      <c r="B126" s="15"/>
      <c r="C126" s="12"/>
      <c r="D126" s="12"/>
      <c r="E126" s="12"/>
      <c r="F126" s="80" t="s">
        <v>226</v>
      </c>
      <c r="G126" s="6"/>
      <c r="H126" s="6"/>
      <c r="I126" s="6"/>
      <c r="J126" s="6"/>
      <c r="K126" s="6"/>
      <c r="L126" s="16"/>
    </row>
    <row r="127" spans="1:12" ht="102" thickBot="1" x14ac:dyDescent="0.25">
      <c r="A127" s="70" t="s">
        <v>8</v>
      </c>
      <c r="B127" s="17"/>
      <c r="C127" s="14"/>
      <c r="D127" s="14"/>
      <c r="E127" s="14"/>
      <c r="F127" s="107" t="s">
        <v>227</v>
      </c>
      <c r="G127" s="7"/>
      <c r="H127" s="7"/>
      <c r="I127" s="7"/>
      <c r="J127" s="7"/>
      <c r="K127" s="7"/>
      <c r="L127" s="18"/>
    </row>
    <row r="128" spans="1:12" s="27" customFormat="1" ht="12" thickBot="1" x14ac:dyDescent="0.25">
      <c r="A128" s="70" t="s">
        <v>6</v>
      </c>
      <c r="B128" s="76">
        <f>1+MAX($B$13:B127)</f>
        <v>27</v>
      </c>
      <c r="C128" s="114" t="s">
        <v>231</v>
      </c>
      <c r="D128" s="77"/>
      <c r="E128" s="114" t="s">
        <v>187</v>
      </c>
      <c r="F128" s="115" t="s">
        <v>232</v>
      </c>
      <c r="G128" s="59" t="s">
        <v>234</v>
      </c>
      <c r="H128" s="60">
        <f>(3.14*0.02474*0.02474*35.5)*5</f>
        <v>0.34113587686000002</v>
      </c>
      <c r="I128" s="81"/>
      <c r="J128" s="60" t="str">
        <f>IF(I128=0,"",I128*H128)</f>
        <v/>
      </c>
      <c r="K128" s="61"/>
      <c r="L128" s="75">
        <f>ROUND((ROUND(H128,3))*(ROUND(K128,2)),2)</f>
        <v>0</v>
      </c>
    </row>
    <row r="129" spans="1:12" ht="12.75" customHeight="1" x14ac:dyDescent="0.2">
      <c r="A129" s="70" t="s">
        <v>5</v>
      </c>
      <c r="B129" s="15"/>
      <c r="C129" s="12"/>
      <c r="D129" s="12"/>
      <c r="E129" s="12"/>
      <c r="F129" s="79"/>
      <c r="G129" s="6"/>
      <c r="H129" s="6"/>
      <c r="I129" s="6"/>
      <c r="J129" s="6"/>
      <c r="K129" s="6"/>
      <c r="L129" s="16"/>
    </row>
    <row r="130" spans="1:12" ht="12.75" customHeight="1" x14ac:dyDescent="0.2">
      <c r="A130" s="70" t="s">
        <v>7</v>
      </c>
      <c r="B130" s="15"/>
      <c r="C130" s="12"/>
      <c r="D130" s="12"/>
      <c r="E130" s="12"/>
      <c r="F130" s="80" t="s">
        <v>239</v>
      </c>
      <c r="G130" s="6"/>
      <c r="H130" s="6"/>
      <c r="I130" s="6"/>
      <c r="J130" s="6"/>
      <c r="K130" s="6"/>
      <c r="L130" s="16"/>
    </row>
    <row r="131" spans="1:12" ht="102" thickBot="1" x14ac:dyDescent="0.25">
      <c r="A131" s="70" t="s">
        <v>8</v>
      </c>
      <c r="B131" s="17"/>
      <c r="C131" s="14"/>
      <c r="D131" s="14"/>
      <c r="E131" s="14"/>
      <c r="F131" s="107" t="s">
        <v>233</v>
      </c>
      <c r="G131" s="7"/>
      <c r="H131" s="7"/>
      <c r="I131" s="7"/>
      <c r="J131" s="7"/>
      <c r="K131" s="7"/>
      <c r="L131" s="18"/>
    </row>
    <row r="132" spans="1:12" s="27" customFormat="1" ht="12" thickBot="1" x14ac:dyDescent="0.25">
      <c r="A132" s="70" t="s">
        <v>6</v>
      </c>
      <c r="B132" s="76">
        <f>1+MAX($B$13:B131)</f>
        <v>28</v>
      </c>
      <c r="C132" s="114" t="s">
        <v>228</v>
      </c>
      <c r="D132" s="77"/>
      <c r="E132" s="114" t="s">
        <v>187</v>
      </c>
      <c r="F132" s="115" t="s">
        <v>229</v>
      </c>
      <c r="G132" s="59" t="s">
        <v>173</v>
      </c>
      <c r="H132" s="60">
        <v>1</v>
      </c>
      <c r="I132" s="81"/>
      <c r="J132" s="60" t="str">
        <f>IF(ISNUMBER(I132),ROUND(H132*I132,3),"")</f>
        <v/>
      </c>
      <c r="K132" s="61"/>
      <c r="L132" s="75">
        <f>ROUND(H132*K132,2)</f>
        <v>0</v>
      </c>
    </row>
    <row r="133" spans="1:12" x14ac:dyDescent="0.2">
      <c r="A133" s="70" t="s">
        <v>5</v>
      </c>
      <c r="B133" s="15"/>
      <c r="C133" s="12"/>
      <c r="D133" s="12"/>
      <c r="E133" s="12"/>
      <c r="F133" s="79"/>
      <c r="G133" s="6"/>
      <c r="H133" s="6"/>
      <c r="I133" s="6"/>
      <c r="J133" s="6"/>
      <c r="K133" s="6"/>
      <c r="L133" s="16"/>
    </row>
    <row r="134" spans="1:12" x14ac:dyDescent="0.2">
      <c r="A134" s="70" t="s">
        <v>7</v>
      </c>
      <c r="B134" s="15"/>
      <c r="C134" s="12"/>
      <c r="D134" s="12"/>
      <c r="E134" s="12"/>
      <c r="F134" s="80"/>
      <c r="G134" s="6"/>
      <c r="H134" s="6"/>
      <c r="I134" s="6"/>
      <c r="J134" s="6"/>
      <c r="K134" s="6"/>
      <c r="L134" s="16"/>
    </row>
    <row r="135" spans="1:12" ht="68.25" thickBot="1" x14ac:dyDescent="0.25">
      <c r="A135" s="70" t="s">
        <v>8</v>
      </c>
      <c r="B135" s="17"/>
      <c r="C135" s="14"/>
      <c r="D135" s="14"/>
      <c r="E135" s="14"/>
      <c r="F135" s="107" t="s">
        <v>230</v>
      </c>
      <c r="G135" s="7"/>
      <c r="H135" s="7"/>
      <c r="I135" s="7"/>
      <c r="J135" s="7"/>
      <c r="K135" s="7"/>
      <c r="L135" s="18"/>
    </row>
    <row r="136" spans="1:12" ht="12.75" x14ac:dyDescent="0.2">
      <c r="A136" s="116" t="s">
        <v>82</v>
      </c>
      <c r="B136" s="117" t="s">
        <v>183</v>
      </c>
      <c r="C136" s="123" t="str">
        <f xml:space="preserve"> CONCATENATE("za Díl ",C103)</f>
        <v>za Díl 74</v>
      </c>
      <c r="D136" s="119"/>
      <c r="E136" s="119"/>
      <c r="F136" s="118" t="s">
        <v>207</v>
      </c>
      <c r="G136" s="120"/>
      <c r="H136" s="120"/>
      <c r="I136" s="120"/>
      <c r="J136" s="121"/>
      <c r="K136" s="120"/>
      <c r="L136" s="122">
        <f>SUM(L104:L135)</f>
        <v>0</v>
      </c>
    </row>
  </sheetData>
  <sheetProtection formatCells="0" formatColumns="0" formatRows="0" insertColumns="0" insertRows="0" deleteColumns="0" deleteRows="0" sort="0" autoFilter="0"/>
  <autoFilter ref="A10:L17">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404" priority="2473">
      <formula>$E$5="Ostatní"</formula>
    </cfRule>
    <cfRule type="expression" dxfId="403" priority="2475">
      <formula>$E$6="Ostatní"</formula>
    </cfRule>
  </conditionalFormatting>
  <conditionalFormatting sqref="F2">
    <cfRule type="expression" dxfId="402" priority="2471">
      <formula>IF($F$2="Název stavby","Vybarvit",IF($F$2="","Vybarvit",""))="Vybarvit"</formula>
    </cfRule>
  </conditionalFormatting>
  <conditionalFormatting sqref="D3">
    <cfRule type="expression" dxfId="401" priority="2470">
      <formula>IF($D$3="SO XX-XX-XX","Vybarvit",IF($D$3="","Vybarvit",""))="Vybarvit"</formula>
    </cfRule>
  </conditionalFormatting>
  <conditionalFormatting sqref="F3">
    <cfRule type="expression" dxfId="400" priority="2469">
      <formula>IF($F$3="Název SO/PS","Vybarvit",IF($F$3="","Vybarvit",""))="Vybarvit"</formula>
    </cfRule>
  </conditionalFormatting>
  <conditionalFormatting sqref="F8">
    <cfRule type="expression" dxfId="399" priority="2468">
      <formula>IF($F$8="Obchodní název firmy/společnosti, v případě fyzické osoby podnikající  IČO","Vybarvit",IF($F$8="","Vybarvit",""))="Vybarvit"</formula>
    </cfRule>
  </conditionalFormatting>
  <conditionalFormatting sqref="G8:H8">
    <cfRule type="expression" dxfId="398" priority="2467">
      <formula>IF($G$8="Titul Jméno Příjmení","Vybarvit",IF($G$8="","Vybarvit",""))="Vybarvit"</formula>
    </cfRule>
  </conditionalFormatting>
  <conditionalFormatting sqref="K8">
    <cfRule type="expression" dxfId="397" priority="2442">
      <formula>$K$8=""</formula>
    </cfRule>
  </conditionalFormatting>
  <conditionalFormatting sqref="K7">
    <cfRule type="expression" dxfId="396" priority="2441">
      <formula>$K$7=""</formula>
    </cfRule>
  </conditionalFormatting>
  <conditionalFormatting sqref="K5">
    <cfRule type="expression" dxfId="395" priority="2439">
      <formula>$K$5=""</formula>
    </cfRule>
  </conditionalFormatting>
  <conditionalFormatting sqref="K4">
    <cfRule type="expression" dxfId="394" priority="2438">
      <formula>$K$4=""</formula>
    </cfRule>
  </conditionalFormatting>
  <conditionalFormatting sqref="L4">
    <cfRule type="expression" dxfId="393" priority="2437">
      <formula>$L$4=""</formula>
    </cfRule>
  </conditionalFormatting>
  <conditionalFormatting sqref="E8">
    <cfRule type="expression" dxfId="392" priority="2436">
      <formula>$E$8=""</formula>
    </cfRule>
  </conditionalFormatting>
  <conditionalFormatting sqref="E7">
    <cfRule type="expression" dxfId="391" priority="2435">
      <formula>$E$7=""</formula>
    </cfRule>
  </conditionalFormatting>
  <conditionalFormatting sqref="E6">
    <cfRule type="expression" dxfId="390" priority="2434">
      <formula>$E$6=""</formula>
    </cfRule>
  </conditionalFormatting>
  <conditionalFormatting sqref="E5">
    <cfRule type="expression" dxfId="389" priority="2433">
      <formula>$E$5=""</formula>
    </cfRule>
  </conditionalFormatting>
  <conditionalFormatting sqref="E4">
    <cfRule type="expression" dxfId="388" priority="2431">
      <formula>$E$4=""</formula>
    </cfRule>
  </conditionalFormatting>
  <conditionalFormatting sqref="F13">
    <cfRule type="expression" dxfId="387" priority="1008">
      <formula>F13="Název dílu"</formula>
    </cfRule>
  </conditionalFormatting>
  <conditionalFormatting sqref="Q3">
    <cfRule type="cellIs" dxfId="386" priority="1007" operator="notEqual">
      <formula>0</formula>
    </cfRule>
  </conditionalFormatting>
  <conditionalFormatting sqref="C13">
    <cfRule type="expression" dxfId="385" priority="1006">
      <formula>C13="Kód dílu"</formula>
    </cfRule>
  </conditionalFormatting>
  <conditionalFormatting sqref="K6">
    <cfRule type="expression" dxfId="384" priority="950">
      <formula>$K$6=""</formula>
    </cfRule>
  </conditionalFormatting>
  <conditionalFormatting sqref="F83:F87">
    <cfRule type="expression" dxfId="383" priority="750">
      <formula>F83=""</formula>
    </cfRule>
  </conditionalFormatting>
  <conditionalFormatting sqref="F15">
    <cfRule type="expression" dxfId="382" priority="921">
      <formula>F15=""</formula>
    </cfRule>
  </conditionalFormatting>
  <conditionalFormatting sqref="F17">
    <cfRule type="expression" dxfId="381" priority="919">
      <formula>F17=""</formula>
    </cfRule>
  </conditionalFormatting>
  <conditionalFormatting sqref="F35">
    <cfRule type="expression" dxfId="380" priority="829">
      <formula>F35=""</formula>
    </cfRule>
  </conditionalFormatting>
  <conditionalFormatting sqref="F41">
    <cfRule type="expression" dxfId="379" priority="700">
      <formula>F41=""</formula>
    </cfRule>
  </conditionalFormatting>
  <conditionalFormatting sqref="F29">
    <cfRule type="expression" dxfId="378" priority="841">
      <formula>F29=""</formula>
    </cfRule>
  </conditionalFormatting>
  <conditionalFormatting sqref="K84">
    <cfRule type="expression" dxfId="377" priority="683">
      <formula>K84=""</formula>
    </cfRule>
  </conditionalFormatting>
  <conditionalFormatting sqref="F45">
    <cfRule type="expression" dxfId="376" priority="813">
      <formula>F45=""</formula>
    </cfRule>
  </conditionalFormatting>
  <conditionalFormatting sqref="F49">
    <cfRule type="expression" dxfId="375" priority="799">
      <formula>F49=""</formula>
    </cfRule>
  </conditionalFormatting>
  <conditionalFormatting sqref="F109">
    <cfRule type="expression" dxfId="374" priority="666">
      <formula>F109=""</formula>
    </cfRule>
  </conditionalFormatting>
  <conditionalFormatting sqref="F47">
    <cfRule type="expression" dxfId="373" priority="801">
      <formula>F47=""</formula>
    </cfRule>
  </conditionalFormatting>
  <conditionalFormatting sqref="F27">
    <cfRule type="expression" dxfId="372" priority="843">
      <formula>F27=""</formula>
    </cfRule>
  </conditionalFormatting>
  <conditionalFormatting sqref="F43">
    <cfRule type="expression" dxfId="371" priority="815">
      <formula>F43=""</formula>
    </cfRule>
  </conditionalFormatting>
  <conditionalFormatting sqref="H80">
    <cfRule type="expression" dxfId="370" priority="612">
      <formula>H80=""</formula>
    </cfRule>
  </conditionalFormatting>
  <conditionalFormatting sqref="F57">
    <cfRule type="expression" dxfId="369" priority="538">
      <formula>F57=""</formula>
    </cfRule>
  </conditionalFormatting>
  <conditionalFormatting sqref="J84">
    <cfRule type="expression" dxfId="368" priority="684">
      <formula>J84=""</formula>
    </cfRule>
  </conditionalFormatting>
  <conditionalFormatting sqref="F81">
    <cfRule type="expression" dxfId="367" priority="752">
      <formula>F81=""</formula>
    </cfRule>
  </conditionalFormatting>
  <conditionalFormatting sqref="F84">
    <cfRule type="expression" dxfId="366" priority="617">
      <formula>F84=""</formula>
    </cfRule>
  </conditionalFormatting>
  <conditionalFormatting sqref="D84">
    <cfRule type="expression" dxfId="365" priority="616">
      <formula>D84=""</formula>
    </cfRule>
  </conditionalFormatting>
  <conditionalFormatting sqref="F37">
    <cfRule type="expression" dxfId="364" priority="827">
      <formula>F37=""</formula>
    </cfRule>
  </conditionalFormatting>
  <conditionalFormatting sqref="E84">
    <cfRule type="expression" dxfId="363" priority="618">
      <formula>E84=""</formula>
    </cfRule>
  </conditionalFormatting>
  <conditionalFormatting sqref="C80">
    <cfRule type="expression" dxfId="362" priority="608">
      <formula>C80=""</formula>
    </cfRule>
  </conditionalFormatting>
  <conditionalFormatting sqref="E80">
    <cfRule type="expression" dxfId="361" priority="607">
      <formula>E80=""</formula>
    </cfRule>
  </conditionalFormatting>
  <conditionalFormatting sqref="F80">
    <cfRule type="expression" dxfId="360" priority="606">
      <formula>F80=""</formula>
    </cfRule>
  </conditionalFormatting>
  <conditionalFormatting sqref="I80">
    <cfRule type="expression" dxfId="359" priority="611">
      <formula>I80=""</formula>
    </cfRule>
  </conditionalFormatting>
  <conditionalFormatting sqref="F85">
    <cfRule type="expression" dxfId="358" priority="690">
      <formula>F85=""</formula>
    </cfRule>
  </conditionalFormatting>
  <conditionalFormatting sqref="H60">
    <cfRule type="expression" dxfId="357" priority="527">
      <formula>H60=""</formula>
    </cfRule>
  </conditionalFormatting>
  <conditionalFormatting sqref="I84">
    <cfRule type="expression" dxfId="356" priority="685">
      <formula>I84=""</formula>
    </cfRule>
  </conditionalFormatting>
  <conditionalFormatting sqref="F87">
    <cfRule type="expression" dxfId="355" priority="688">
      <formula>F87=""</formula>
    </cfRule>
  </conditionalFormatting>
  <conditionalFormatting sqref="J54">
    <cfRule type="expression" dxfId="354" priority="516">
      <formula>J54=""</formula>
    </cfRule>
  </conditionalFormatting>
  <conditionalFormatting sqref="F31">
    <cfRule type="expression" dxfId="353" priority="559">
      <formula>F31=""</formula>
    </cfRule>
  </conditionalFormatting>
  <conditionalFormatting sqref="I60">
    <cfRule type="expression" dxfId="352" priority="526">
      <formula>I60=""</formula>
    </cfRule>
  </conditionalFormatting>
  <conditionalFormatting sqref="F105">
    <cfRule type="expression" dxfId="351" priority="726">
      <formula>F105=""</formula>
    </cfRule>
  </conditionalFormatting>
  <conditionalFormatting sqref="D60">
    <cfRule type="expression" dxfId="350" priority="520">
      <formula>D60=""</formula>
    </cfRule>
  </conditionalFormatting>
  <conditionalFormatting sqref="G80">
    <cfRule type="expression" dxfId="349" priority="613">
      <formula>G80=""</formula>
    </cfRule>
  </conditionalFormatting>
  <conditionalFormatting sqref="F61">
    <cfRule type="expression" dxfId="348" priority="765">
      <formula>F61=""</formula>
    </cfRule>
  </conditionalFormatting>
  <conditionalFormatting sqref="C60">
    <cfRule type="expression" dxfId="347" priority="523">
      <formula>C60=""</formula>
    </cfRule>
  </conditionalFormatting>
  <conditionalFormatting sqref="F60">
    <cfRule type="expression" dxfId="346" priority="521">
      <formula>F60=""</formula>
    </cfRule>
  </conditionalFormatting>
  <conditionalFormatting sqref="D80">
    <cfRule type="expression" dxfId="345" priority="605">
      <formula>D80=""</formula>
    </cfRule>
  </conditionalFormatting>
  <conditionalFormatting sqref="E60">
    <cfRule type="expression" dxfId="344" priority="522">
      <formula>E60=""</formula>
    </cfRule>
  </conditionalFormatting>
  <conditionalFormatting sqref="F59">
    <cfRule type="expression" dxfId="343" priority="770">
      <formula>F59="Název dílu"</formula>
    </cfRule>
  </conditionalFormatting>
  <conditionalFormatting sqref="C59">
    <cfRule type="expression" dxfId="342" priority="769">
      <formula>C59="Kód dílu"</formula>
    </cfRule>
  </conditionalFormatting>
  <conditionalFormatting sqref="C54">
    <cfRule type="expression" dxfId="341" priority="514">
      <formula>C54=""</formula>
    </cfRule>
  </conditionalFormatting>
  <conditionalFormatting sqref="D54">
    <cfRule type="expression" dxfId="340" priority="511">
      <formula>D54=""</formula>
    </cfRule>
  </conditionalFormatting>
  <conditionalFormatting sqref="C84">
    <cfRule type="expression" dxfId="339" priority="619">
      <formula>C84=""</formula>
    </cfRule>
  </conditionalFormatting>
  <conditionalFormatting sqref="J60">
    <cfRule type="expression" dxfId="338" priority="525">
      <formula>J60=""</formula>
    </cfRule>
  </conditionalFormatting>
  <conditionalFormatting sqref="K60">
    <cfRule type="expression" dxfId="337" priority="524">
      <formula>K60=""</formula>
    </cfRule>
  </conditionalFormatting>
  <conditionalFormatting sqref="E42">
    <cfRule type="expression" dxfId="336" priority="486">
      <formula>E42=""</formula>
    </cfRule>
  </conditionalFormatting>
  <conditionalFormatting sqref="F39">
    <cfRule type="expression" dxfId="335" priority="702">
      <formula>F39=""</formula>
    </cfRule>
  </conditionalFormatting>
  <conditionalFormatting sqref="I54">
    <cfRule type="expression" dxfId="334" priority="517">
      <formula>I54=""</formula>
    </cfRule>
  </conditionalFormatting>
  <conditionalFormatting sqref="H46">
    <cfRule type="expression" dxfId="333" priority="500">
      <formula>H46=""</formula>
    </cfRule>
  </conditionalFormatting>
  <conditionalFormatting sqref="E54">
    <cfRule type="expression" dxfId="332" priority="513">
      <formula>E54=""</formula>
    </cfRule>
  </conditionalFormatting>
  <conditionalFormatting sqref="F89">
    <cfRule type="expression" dxfId="331" priority="731">
      <formula>F89="Název dílu"</formula>
    </cfRule>
  </conditionalFormatting>
  <conditionalFormatting sqref="C89">
    <cfRule type="expression" dxfId="330" priority="730">
      <formula>C89="Kód dílu"</formula>
    </cfRule>
  </conditionalFormatting>
  <conditionalFormatting sqref="K42">
    <cfRule type="expression" dxfId="329" priority="488">
      <formula>K42=""</formula>
    </cfRule>
  </conditionalFormatting>
  <conditionalFormatting sqref="H54">
    <cfRule type="expression" dxfId="328" priority="518">
      <formula>H54=""</formula>
    </cfRule>
  </conditionalFormatting>
  <conditionalFormatting sqref="F54">
    <cfRule type="expression" dxfId="327" priority="512">
      <formula>F54=""</formula>
    </cfRule>
  </conditionalFormatting>
  <conditionalFormatting sqref="G60">
    <cfRule type="expression" dxfId="326" priority="528">
      <formula>G60=""</formula>
    </cfRule>
  </conditionalFormatting>
  <conditionalFormatting sqref="G84">
    <cfRule type="expression" dxfId="325" priority="687">
      <formula>G84=""</formula>
    </cfRule>
  </conditionalFormatting>
  <conditionalFormatting sqref="H84">
    <cfRule type="expression" dxfId="324" priority="686">
      <formula>H84=""</formula>
    </cfRule>
  </conditionalFormatting>
  <conditionalFormatting sqref="K46">
    <cfRule type="expression" dxfId="323" priority="497">
      <formula>K46=""</formula>
    </cfRule>
  </conditionalFormatting>
  <conditionalFormatting sqref="C42">
    <cfRule type="expression" dxfId="322" priority="487">
      <formula>C42=""</formula>
    </cfRule>
  </conditionalFormatting>
  <conditionalFormatting sqref="I38">
    <cfRule type="expression" dxfId="321" priority="481">
      <formula>I38=""</formula>
    </cfRule>
  </conditionalFormatting>
  <conditionalFormatting sqref="F42">
    <cfRule type="expression" dxfId="320" priority="485">
      <formula>F42=""</formula>
    </cfRule>
  </conditionalFormatting>
  <conditionalFormatting sqref="F33">
    <cfRule type="expression" dxfId="319" priority="552">
      <formula>F33=""</formula>
    </cfRule>
  </conditionalFormatting>
  <conditionalFormatting sqref="G38">
    <cfRule type="expression" dxfId="318" priority="483">
      <formula>G38=""</formula>
    </cfRule>
  </conditionalFormatting>
  <conditionalFormatting sqref="K54">
    <cfRule type="expression" dxfId="317" priority="515">
      <formula>K54=""</formula>
    </cfRule>
  </conditionalFormatting>
  <conditionalFormatting sqref="E38">
    <cfRule type="expression" dxfId="316" priority="477">
      <formula>E38=""</formula>
    </cfRule>
  </conditionalFormatting>
  <conditionalFormatting sqref="I46">
    <cfRule type="expression" dxfId="315" priority="499">
      <formula>I46=""</formula>
    </cfRule>
  </conditionalFormatting>
  <conditionalFormatting sqref="G54">
    <cfRule type="expression" dxfId="314" priority="519">
      <formula>G54=""</formula>
    </cfRule>
  </conditionalFormatting>
  <conditionalFormatting sqref="F46">
    <cfRule type="expression" dxfId="313" priority="494">
      <formula>F46=""</formula>
    </cfRule>
  </conditionalFormatting>
  <conditionalFormatting sqref="E46">
    <cfRule type="expression" dxfId="312" priority="495">
      <formula>E46=""</formula>
    </cfRule>
  </conditionalFormatting>
  <conditionalFormatting sqref="G46">
    <cfRule type="expression" dxfId="311" priority="501">
      <formula>G46=""</formula>
    </cfRule>
  </conditionalFormatting>
  <conditionalFormatting sqref="D42">
    <cfRule type="expression" dxfId="310" priority="484">
      <formula>D42=""</formula>
    </cfRule>
  </conditionalFormatting>
  <conditionalFormatting sqref="H42">
    <cfRule type="expression" dxfId="309" priority="491">
      <formula>H42=""</formula>
    </cfRule>
  </conditionalFormatting>
  <conditionalFormatting sqref="D46">
    <cfRule type="expression" dxfId="308" priority="493">
      <formula>D46=""</formula>
    </cfRule>
  </conditionalFormatting>
  <conditionalFormatting sqref="F55">
    <cfRule type="expression" dxfId="307" priority="545">
      <formula>F55=""</formula>
    </cfRule>
  </conditionalFormatting>
  <conditionalFormatting sqref="G42">
    <cfRule type="expression" dxfId="306" priority="492">
      <formula>G42=""</formula>
    </cfRule>
  </conditionalFormatting>
  <conditionalFormatting sqref="F38">
    <cfRule type="expression" dxfId="305" priority="476">
      <formula>F38=""</formula>
    </cfRule>
  </conditionalFormatting>
  <conditionalFormatting sqref="C46">
    <cfRule type="expression" dxfId="304" priority="496">
      <formula>C46=""</formula>
    </cfRule>
  </conditionalFormatting>
  <conditionalFormatting sqref="I42">
    <cfRule type="expression" dxfId="303" priority="490">
      <formula>I42=""</formula>
    </cfRule>
  </conditionalFormatting>
  <conditionalFormatting sqref="J42">
    <cfRule type="expression" dxfId="302" priority="489">
      <formula>J42=""</formula>
    </cfRule>
  </conditionalFormatting>
  <conditionalFormatting sqref="I26">
    <cfRule type="expression" dxfId="301" priority="454">
      <formula>I26=""</formula>
    </cfRule>
  </conditionalFormatting>
  <conditionalFormatting sqref="G34">
    <cfRule type="expression" dxfId="300" priority="474">
      <formula>G34=""</formula>
    </cfRule>
  </conditionalFormatting>
  <conditionalFormatting sqref="J46">
    <cfRule type="expression" dxfId="299" priority="498">
      <formula>J46=""</formula>
    </cfRule>
  </conditionalFormatting>
  <conditionalFormatting sqref="C30">
    <cfRule type="expression" dxfId="298" priority="460">
      <formula>C30=""</formula>
    </cfRule>
  </conditionalFormatting>
  <conditionalFormatting sqref="C34">
    <cfRule type="expression" dxfId="297" priority="469">
      <formula>C34=""</formula>
    </cfRule>
  </conditionalFormatting>
  <conditionalFormatting sqref="K38">
    <cfRule type="expression" dxfId="296" priority="479">
      <formula>K38=""</formula>
    </cfRule>
  </conditionalFormatting>
  <conditionalFormatting sqref="J38">
    <cfRule type="expression" dxfId="295" priority="480">
      <formula>J38=""</formula>
    </cfRule>
  </conditionalFormatting>
  <conditionalFormatting sqref="H38">
    <cfRule type="expression" dxfId="294" priority="482">
      <formula>H38=""</formula>
    </cfRule>
  </conditionalFormatting>
  <conditionalFormatting sqref="J80">
    <cfRule type="expression" dxfId="293" priority="610">
      <formula>J80=""</formula>
    </cfRule>
  </conditionalFormatting>
  <conditionalFormatting sqref="K80">
    <cfRule type="expression" dxfId="292" priority="609">
      <formula>K80=""</formula>
    </cfRule>
  </conditionalFormatting>
  <conditionalFormatting sqref="G26">
    <cfRule type="expression" dxfId="291" priority="456">
      <formula>G26=""</formula>
    </cfRule>
  </conditionalFormatting>
  <conditionalFormatting sqref="K30">
    <cfRule type="expression" dxfId="290" priority="461">
      <formula>K30=""</formula>
    </cfRule>
  </conditionalFormatting>
  <conditionalFormatting sqref="G30">
    <cfRule type="expression" dxfId="289" priority="465">
      <formula>G30=""</formula>
    </cfRule>
  </conditionalFormatting>
  <conditionalFormatting sqref="D30">
    <cfRule type="expression" dxfId="288" priority="457">
      <formula>D30=""</formula>
    </cfRule>
  </conditionalFormatting>
  <conditionalFormatting sqref="J26">
    <cfRule type="expression" dxfId="287" priority="453">
      <formula>J26=""</formula>
    </cfRule>
  </conditionalFormatting>
  <conditionalFormatting sqref="E30">
    <cfRule type="expression" dxfId="286" priority="459">
      <formula>E30=""</formula>
    </cfRule>
  </conditionalFormatting>
  <conditionalFormatting sqref="K14">
    <cfRule type="expression" dxfId="285" priority="434">
      <formula>K14=""</formula>
    </cfRule>
  </conditionalFormatting>
  <conditionalFormatting sqref="E34">
    <cfRule type="expression" dxfId="284" priority="468">
      <formula>E34=""</formula>
    </cfRule>
  </conditionalFormatting>
  <conditionalFormatting sqref="D34">
    <cfRule type="expression" dxfId="283" priority="466">
      <formula>D34=""</formula>
    </cfRule>
  </conditionalFormatting>
  <conditionalFormatting sqref="F30">
    <cfRule type="expression" dxfId="282" priority="458">
      <formula>F30=""</formula>
    </cfRule>
  </conditionalFormatting>
  <conditionalFormatting sqref="F71">
    <cfRule type="expression" dxfId="281" priority="408">
      <formula>F71=""</formula>
    </cfRule>
  </conditionalFormatting>
  <conditionalFormatting sqref="K26">
    <cfRule type="expression" dxfId="280" priority="452">
      <formula>K26=""</formula>
    </cfRule>
  </conditionalFormatting>
  <conditionalFormatting sqref="E26">
    <cfRule type="expression" dxfId="279" priority="450">
      <formula>E26=""</formula>
    </cfRule>
  </conditionalFormatting>
  <conditionalFormatting sqref="F26">
    <cfRule type="expression" dxfId="278" priority="449">
      <formula>F26=""</formula>
    </cfRule>
  </conditionalFormatting>
  <conditionalFormatting sqref="C26">
    <cfRule type="expression" dxfId="277" priority="451">
      <formula>C26=""</formula>
    </cfRule>
  </conditionalFormatting>
  <conditionalFormatting sqref="C38">
    <cfRule type="expression" dxfId="276" priority="478">
      <formula>C38=""</formula>
    </cfRule>
  </conditionalFormatting>
  <conditionalFormatting sqref="H14">
    <cfRule type="expression" dxfId="275" priority="437">
      <formula>H14=""</formula>
    </cfRule>
  </conditionalFormatting>
  <conditionalFormatting sqref="G14">
    <cfRule type="expression" dxfId="274" priority="438">
      <formula>G14=""</formula>
    </cfRule>
  </conditionalFormatting>
  <conditionalFormatting sqref="I14">
    <cfRule type="expression" dxfId="273" priority="436">
      <formula>I14=""</formula>
    </cfRule>
  </conditionalFormatting>
  <conditionalFormatting sqref="J14">
    <cfRule type="expression" dxfId="272" priority="435">
      <formula>J14=""</formula>
    </cfRule>
  </conditionalFormatting>
  <conditionalFormatting sqref="C14">
    <cfRule type="expression" dxfId="271" priority="433">
      <formula>C14=""</formula>
    </cfRule>
  </conditionalFormatting>
  <conditionalFormatting sqref="E14">
    <cfRule type="expression" dxfId="270" priority="432">
      <formula>E14=""</formula>
    </cfRule>
  </conditionalFormatting>
  <conditionalFormatting sqref="F14">
    <cfRule type="expression" dxfId="269" priority="431">
      <formula>F14=""</formula>
    </cfRule>
  </conditionalFormatting>
  <conditionalFormatting sqref="D14">
    <cfRule type="expression" dxfId="268" priority="430">
      <formula>D14=""</formula>
    </cfRule>
  </conditionalFormatting>
  <conditionalFormatting sqref="D38">
    <cfRule type="expression" dxfId="267" priority="475">
      <formula>D38=""</formula>
    </cfRule>
  </conditionalFormatting>
  <conditionalFormatting sqref="H26">
    <cfRule type="expression" dxfId="266" priority="455">
      <formula>H26=""</formula>
    </cfRule>
  </conditionalFormatting>
  <conditionalFormatting sqref="I30">
    <cfRule type="expression" dxfId="265" priority="463">
      <formula>I30=""</formula>
    </cfRule>
  </conditionalFormatting>
  <conditionalFormatting sqref="J30">
    <cfRule type="expression" dxfId="264" priority="462">
      <formula>J30=""</formula>
    </cfRule>
  </conditionalFormatting>
  <conditionalFormatting sqref="K34">
    <cfRule type="expression" dxfId="263" priority="470">
      <formula>K34=""</formula>
    </cfRule>
  </conditionalFormatting>
  <conditionalFormatting sqref="F34">
    <cfRule type="expression" dxfId="262" priority="467">
      <formula>F34=""</formula>
    </cfRule>
  </conditionalFormatting>
  <conditionalFormatting sqref="F69">
    <cfRule type="expression" dxfId="261" priority="429">
      <formula>F69=""</formula>
    </cfRule>
  </conditionalFormatting>
  <conditionalFormatting sqref="F68">
    <cfRule type="expression" dxfId="260" priority="410">
      <formula>F68=""</formula>
    </cfRule>
  </conditionalFormatting>
  <conditionalFormatting sqref="H30">
    <cfRule type="expression" dxfId="259" priority="464">
      <formula>H30=""</formula>
    </cfRule>
  </conditionalFormatting>
  <conditionalFormatting sqref="J34">
    <cfRule type="expression" dxfId="258" priority="471">
      <formula>J34=""</formula>
    </cfRule>
  </conditionalFormatting>
  <conditionalFormatting sqref="I34">
    <cfRule type="expression" dxfId="257" priority="472">
      <formula>I34=""</formula>
    </cfRule>
  </conditionalFormatting>
  <conditionalFormatting sqref="D68">
    <cfRule type="expression" dxfId="256" priority="409">
      <formula>D68=""</formula>
    </cfRule>
  </conditionalFormatting>
  <conditionalFormatting sqref="H34">
    <cfRule type="expression" dxfId="255" priority="473">
      <formula>H34=""</formula>
    </cfRule>
  </conditionalFormatting>
  <conditionalFormatting sqref="J68">
    <cfRule type="expression" dxfId="254" priority="414">
      <formula>J68=""</formula>
    </cfRule>
  </conditionalFormatting>
  <conditionalFormatting sqref="K68">
    <cfRule type="expression" dxfId="253" priority="413">
      <formula>K68=""</formula>
    </cfRule>
  </conditionalFormatting>
  <conditionalFormatting sqref="D26">
    <cfRule type="expression" dxfId="252" priority="448">
      <formula>D26=""</formula>
    </cfRule>
  </conditionalFormatting>
  <conditionalFormatting sqref="C68">
    <cfRule type="expression" dxfId="251" priority="412">
      <formula>C68=""</formula>
    </cfRule>
  </conditionalFormatting>
  <conditionalFormatting sqref="E68">
    <cfRule type="expression" dxfId="250" priority="411">
      <formula>E68=""</formula>
    </cfRule>
  </conditionalFormatting>
  <conditionalFormatting sqref="F51">
    <cfRule type="expression" dxfId="249" priority="400">
      <formula>F51=""</formula>
    </cfRule>
  </conditionalFormatting>
  <conditionalFormatting sqref="H50">
    <cfRule type="expression" dxfId="248" priority="376">
      <formula>H50=""</formula>
    </cfRule>
  </conditionalFormatting>
  <conditionalFormatting sqref="E50">
    <cfRule type="expression" dxfId="247" priority="371">
      <formula>E50=""</formula>
    </cfRule>
  </conditionalFormatting>
  <conditionalFormatting sqref="I68">
    <cfRule type="expression" dxfId="246" priority="415">
      <formula>I68=""</formula>
    </cfRule>
  </conditionalFormatting>
  <conditionalFormatting sqref="G68">
    <cfRule type="expression" dxfId="245" priority="417">
      <formula>G68=""</formula>
    </cfRule>
  </conditionalFormatting>
  <conditionalFormatting sqref="H68">
    <cfRule type="expression" dxfId="244" priority="416">
      <formula>H68=""</formula>
    </cfRule>
  </conditionalFormatting>
  <conditionalFormatting sqref="I50">
    <cfRule type="expression" dxfId="243" priority="375">
      <formula>I50=""</formula>
    </cfRule>
  </conditionalFormatting>
  <conditionalFormatting sqref="J50">
    <cfRule type="expression" dxfId="242" priority="374">
      <formula>J50=""</formula>
    </cfRule>
  </conditionalFormatting>
  <conditionalFormatting sqref="K50">
    <cfRule type="expression" dxfId="241" priority="373">
      <formula>K50=""</formula>
    </cfRule>
  </conditionalFormatting>
  <conditionalFormatting sqref="C50">
    <cfRule type="expression" dxfId="240" priority="372">
      <formula>C50=""</formula>
    </cfRule>
  </conditionalFormatting>
  <conditionalFormatting sqref="F50">
    <cfRule type="expression" dxfId="239" priority="370">
      <formula>F50=""</formula>
    </cfRule>
  </conditionalFormatting>
  <conditionalFormatting sqref="D50">
    <cfRule type="expression" dxfId="238" priority="369">
      <formula>D50=""</formula>
    </cfRule>
  </conditionalFormatting>
  <conditionalFormatting sqref="F16">
    <cfRule type="expression" dxfId="237" priority="331">
      <formula>F16=""</formula>
    </cfRule>
  </conditionalFormatting>
  <conditionalFormatting sqref="F53">
    <cfRule type="expression" dxfId="236" priority="367">
      <formula>F53=""</formula>
    </cfRule>
  </conditionalFormatting>
  <conditionalFormatting sqref="F58">
    <cfRule type="expression" dxfId="235" priority="379">
      <formula>F58="Název dílu"</formula>
    </cfRule>
  </conditionalFormatting>
  <conditionalFormatting sqref="C58">
    <cfRule type="expression" dxfId="234" priority="378">
      <formula>C58="Kód dílu"</formula>
    </cfRule>
  </conditionalFormatting>
  <conditionalFormatting sqref="I74">
    <cfRule type="expression" dxfId="233" priority="348">
      <formula>I74=""</formula>
    </cfRule>
  </conditionalFormatting>
  <conditionalFormatting sqref="G50">
    <cfRule type="expression" dxfId="232" priority="377">
      <formula>G50=""</formula>
    </cfRule>
  </conditionalFormatting>
  <conditionalFormatting sqref="F79">
    <cfRule type="expression" dxfId="231" priority="366">
      <formula>F79="Název dílu"</formula>
    </cfRule>
  </conditionalFormatting>
  <conditionalFormatting sqref="C79">
    <cfRule type="expression" dxfId="230" priority="365">
      <formula>C79="Kód dílu"</formula>
    </cfRule>
  </conditionalFormatting>
  <conditionalFormatting sqref="F73">
    <cfRule type="expression" dxfId="229" priority="364">
      <formula>F73="Název dílu"</formula>
    </cfRule>
  </conditionalFormatting>
  <conditionalFormatting sqref="C73">
    <cfRule type="expression" dxfId="228" priority="363">
      <formula>C73="Kód dílu"</formula>
    </cfRule>
  </conditionalFormatting>
  <conditionalFormatting sqref="F48">
    <cfRule type="expression" dxfId="227" priority="338">
      <formula>F48=""</formula>
    </cfRule>
  </conditionalFormatting>
  <conditionalFormatting sqref="F44">
    <cfRule type="expression" dxfId="226" priority="337">
      <formula>F44=""</formula>
    </cfRule>
  </conditionalFormatting>
  <conditionalFormatting sqref="F40">
    <cfRule type="expression" dxfId="225" priority="336">
      <formula>F40=""</formula>
    </cfRule>
  </conditionalFormatting>
  <conditionalFormatting sqref="F75">
    <cfRule type="expression" dxfId="224" priority="359">
      <formula>F75=""</formula>
    </cfRule>
  </conditionalFormatting>
  <conditionalFormatting sqref="F76">
    <cfRule type="expression" dxfId="223" priority="358">
      <formula>F76=""</formula>
    </cfRule>
  </conditionalFormatting>
  <conditionalFormatting sqref="F70">
    <cfRule type="expression" dxfId="222" priority="330">
      <formula>F70=""</formula>
    </cfRule>
  </conditionalFormatting>
  <conditionalFormatting sqref="C90">
    <cfRule type="expression" dxfId="221" priority="308">
      <formula>C90=""</formula>
    </cfRule>
  </conditionalFormatting>
  <conditionalFormatting sqref="E90">
    <cfRule type="expression" dxfId="220" priority="307">
      <formula>E90=""</formula>
    </cfRule>
  </conditionalFormatting>
  <conditionalFormatting sqref="F77">
    <cfRule type="expression" dxfId="219" priority="329">
      <formula>F77=""</formula>
    </cfRule>
  </conditionalFormatting>
  <conditionalFormatting sqref="F86">
    <cfRule type="expression" dxfId="218" priority="328">
      <formula>F86=""</formula>
    </cfRule>
  </conditionalFormatting>
  <conditionalFormatting sqref="F82">
    <cfRule type="expression" dxfId="217" priority="327">
      <formula>F82=""</formula>
    </cfRule>
  </conditionalFormatting>
  <conditionalFormatting sqref="F74">
    <cfRule type="expression" dxfId="216" priority="343">
      <formula>F74=""</formula>
    </cfRule>
  </conditionalFormatting>
  <conditionalFormatting sqref="D74">
    <cfRule type="expression" dxfId="215" priority="342">
      <formula>D74=""</formula>
    </cfRule>
  </conditionalFormatting>
  <conditionalFormatting sqref="J74">
    <cfRule type="expression" dxfId="214" priority="347">
      <formula>J74=""</formula>
    </cfRule>
  </conditionalFormatting>
  <conditionalFormatting sqref="K74">
    <cfRule type="expression" dxfId="213" priority="346">
      <formula>K74=""</formula>
    </cfRule>
  </conditionalFormatting>
  <conditionalFormatting sqref="C74">
    <cfRule type="expression" dxfId="212" priority="345">
      <formula>C74=""</formula>
    </cfRule>
  </conditionalFormatting>
  <conditionalFormatting sqref="E74">
    <cfRule type="expression" dxfId="211" priority="344">
      <formula>E74=""</formula>
    </cfRule>
  </conditionalFormatting>
  <conditionalFormatting sqref="F93">
    <cfRule type="expression" dxfId="210" priority="303">
      <formula>F93=""</formula>
    </cfRule>
  </conditionalFormatting>
  <conditionalFormatting sqref="G74">
    <cfRule type="expression" dxfId="209" priority="350">
      <formula>G74=""</formula>
    </cfRule>
  </conditionalFormatting>
  <conditionalFormatting sqref="H74">
    <cfRule type="expression" dxfId="208" priority="349">
      <formula>H74=""</formula>
    </cfRule>
  </conditionalFormatting>
  <conditionalFormatting sqref="F62">
    <cfRule type="expression" dxfId="207" priority="341">
      <formula>F62=""</formula>
    </cfRule>
  </conditionalFormatting>
  <conditionalFormatting sqref="F56">
    <cfRule type="expression" dxfId="206" priority="340">
      <formula>F56=""</formula>
    </cfRule>
  </conditionalFormatting>
  <conditionalFormatting sqref="F52">
    <cfRule type="expression" dxfId="205" priority="339">
      <formula>F52=""</formula>
    </cfRule>
  </conditionalFormatting>
  <conditionalFormatting sqref="F90">
    <cfRule type="expression" dxfId="204" priority="314">
      <formula>F90=""</formula>
    </cfRule>
  </conditionalFormatting>
  <conditionalFormatting sqref="G90">
    <cfRule type="expression" dxfId="203" priority="313">
      <formula>G90=""</formula>
    </cfRule>
  </conditionalFormatting>
  <conditionalFormatting sqref="H90">
    <cfRule type="expression" dxfId="202" priority="312">
      <formula>H90=""</formula>
    </cfRule>
  </conditionalFormatting>
  <conditionalFormatting sqref="F32">
    <cfRule type="expression" dxfId="201" priority="335">
      <formula>F32=""</formula>
    </cfRule>
  </conditionalFormatting>
  <conditionalFormatting sqref="F36">
    <cfRule type="expression" dxfId="200" priority="334">
      <formula>F36=""</formula>
    </cfRule>
  </conditionalFormatting>
  <conditionalFormatting sqref="F28">
    <cfRule type="expression" dxfId="199" priority="333">
      <formula>F28=""</formula>
    </cfRule>
  </conditionalFormatting>
  <conditionalFormatting sqref="F97">
    <cfRule type="expression" dxfId="198" priority="280">
      <formula>F97=""</formula>
    </cfRule>
  </conditionalFormatting>
  <conditionalFormatting sqref="E108">
    <cfRule type="expression" dxfId="197" priority="234">
      <formula>E108=""</formula>
    </cfRule>
  </conditionalFormatting>
  <conditionalFormatting sqref="F90">
    <cfRule type="expression" dxfId="196" priority="306">
      <formula>F90=""</formula>
    </cfRule>
  </conditionalFormatting>
  <conditionalFormatting sqref="D90">
    <cfRule type="expression" dxfId="195" priority="305">
      <formula>D90=""</formula>
    </cfRule>
  </conditionalFormatting>
  <conditionalFormatting sqref="F93">
    <cfRule type="expression" dxfId="194" priority="304">
      <formula>F93=""</formula>
    </cfRule>
  </conditionalFormatting>
  <conditionalFormatting sqref="C108">
    <cfRule type="expression" dxfId="193" priority="235">
      <formula>C108=""</formula>
    </cfRule>
  </conditionalFormatting>
  <conditionalFormatting sqref="G98">
    <cfRule type="expression" dxfId="192" priority="277">
      <formula>G98=""</formula>
    </cfRule>
  </conditionalFormatting>
  <conditionalFormatting sqref="G94">
    <cfRule type="expression" dxfId="191" priority="290">
      <formula>G94=""</formula>
    </cfRule>
  </conditionalFormatting>
  <conditionalFormatting sqref="H94">
    <cfRule type="expression" dxfId="190" priority="289">
      <formula>H94=""</formula>
    </cfRule>
  </conditionalFormatting>
  <conditionalFormatting sqref="F91">
    <cfRule type="expression" dxfId="189" priority="323">
      <formula>F91=""</formula>
    </cfRule>
  </conditionalFormatting>
  <conditionalFormatting sqref="F92">
    <cfRule type="expression" dxfId="188" priority="322">
      <formula>F92=""</formula>
    </cfRule>
  </conditionalFormatting>
  <conditionalFormatting sqref="D94">
    <cfRule type="expression" dxfId="187" priority="282">
      <formula>D94=""</formula>
    </cfRule>
  </conditionalFormatting>
  <conditionalFormatting sqref="C94">
    <cfRule type="expression" dxfId="186" priority="285">
      <formula>C94=""</formula>
    </cfRule>
  </conditionalFormatting>
  <conditionalFormatting sqref="E94">
    <cfRule type="expression" dxfId="185" priority="284">
      <formula>E94=""</formula>
    </cfRule>
  </conditionalFormatting>
  <conditionalFormatting sqref="F94">
    <cfRule type="expression" dxfId="184" priority="283">
      <formula>F94=""</formula>
    </cfRule>
  </conditionalFormatting>
  <conditionalFormatting sqref="C104">
    <cfRule type="expression" dxfId="183" priority="246">
      <formula>C104=""</formula>
    </cfRule>
  </conditionalFormatting>
  <conditionalFormatting sqref="F97">
    <cfRule type="expression" dxfId="182" priority="281">
      <formula>F97=""</formula>
    </cfRule>
  </conditionalFormatting>
  <conditionalFormatting sqref="F100">
    <cfRule type="expression" dxfId="181" priority="266">
      <formula>F100=""</formula>
    </cfRule>
  </conditionalFormatting>
  <conditionalFormatting sqref="F107">
    <cfRule type="expression" dxfId="180" priority="241">
      <formula>F107=""</formula>
    </cfRule>
  </conditionalFormatting>
  <conditionalFormatting sqref="J90">
    <cfRule type="expression" dxfId="179" priority="310">
      <formula>J90=""</formula>
    </cfRule>
  </conditionalFormatting>
  <conditionalFormatting sqref="D98">
    <cfRule type="expression" dxfId="178" priority="269">
      <formula>D98=""</formula>
    </cfRule>
  </conditionalFormatting>
  <conditionalFormatting sqref="D108">
    <cfRule type="expression" dxfId="177" priority="232">
      <formula>D108=""</formula>
    </cfRule>
  </conditionalFormatting>
  <conditionalFormatting sqref="I90">
    <cfRule type="expression" dxfId="176" priority="311">
      <formula>I90=""</formula>
    </cfRule>
  </conditionalFormatting>
  <conditionalFormatting sqref="K90">
    <cfRule type="expression" dxfId="175" priority="309">
      <formula>K90=""</formula>
    </cfRule>
  </conditionalFormatting>
  <conditionalFormatting sqref="F98">
    <cfRule type="expression" dxfId="174" priority="270">
      <formula>F98=""</formula>
    </cfRule>
  </conditionalFormatting>
  <conditionalFormatting sqref="E98">
    <cfRule type="expression" dxfId="173" priority="271">
      <formula>E98=""</formula>
    </cfRule>
  </conditionalFormatting>
  <conditionalFormatting sqref="H98">
    <cfRule type="expression" dxfId="172" priority="276">
      <formula>H98=""</formula>
    </cfRule>
  </conditionalFormatting>
  <conditionalFormatting sqref="I98">
    <cfRule type="expression" dxfId="171" priority="275">
      <formula>I98=""</formula>
    </cfRule>
  </conditionalFormatting>
  <conditionalFormatting sqref="F99">
    <cfRule type="expression" dxfId="170" priority="267">
      <formula>F99=""</formula>
    </cfRule>
  </conditionalFormatting>
  <conditionalFormatting sqref="F111">
    <cfRule type="expression" dxfId="169" priority="230">
      <formula>F111=""</formula>
    </cfRule>
  </conditionalFormatting>
  <conditionalFormatting sqref="G108">
    <cfRule type="expression" dxfId="168" priority="240">
      <formula>G108=""</formula>
    </cfRule>
  </conditionalFormatting>
  <conditionalFormatting sqref="H108">
    <cfRule type="expression" dxfId="167" priority="239">
      <formula>H108=""</formula>
    </cfRule>
  </conditionalFormatting>
  <conditionalFormatting sqref="F95">
    <cfRule type="expression" dxfId="166" priority="299">
      <formula>F95=""</formula>
    </cfRule>
  </conditionalFormatting>
  <conditionalFormatting sqref="F96">
    <cfRule type="expression" dxfId="165" priority="298">
      <formula>F96=""</formula>
    </cfRule>
  </conditionalFormatting>
  <conditionalFormatting sqref="E104">
    <cfRule type="expression" dxfId="164" priority="245">
      <formula>E104=""</formula>
    </cfRule>
  </conditionalFormatting>
  <conditionalFormatting sqref="C112">
    <cfRule type="expression" dxfId="163" priority="212">
      <formula>C112=""</formula>
    </cfRule>
  </conditionalFormatting>
  <conditionalFormatting sqref="E112">
    <cfRule type="expression" dxfId="162" priority="211">
      <formula>E112=""</formula>
    </cfRule>
  </conditionalFormatting>
  <conditionalFormatting sqref="F108">
    <cfRule type="expression" dxfId="161" priority="233">
      <formula>F108=""</formula>
    </cfRule>
  </conditionalFormatting>
  <conditionalFormatting sqref="D112">
    <cfRule type="expression" dxfId="160" priority="209">
      <formula>D112=""</formula>
    </cfRule>
  </conditionalFormatting>
  <conditionalFormatting sqref="F111">
    <cfRule type="expression" dxfId="159" priority="231">
      <formula>F111=""</formula>
    </cfRule>
  </conditionalFormatting>
  <conditionalFormatting sqref="F115">
    <cfRule type="expression" dxfId="158" priority="207">
      <formula>F115=""</formula>
    </cfRule>
  </conditionalFormatting>
  <conditionalFormatting sqref="G112">
    <cfRule type="expression" dxfId="157" priority="217">
      <formula>G112=""</formula>
    </cfRule>
  </conditionalFormatting>
  <conditionalFormatting sqref="H112">
    <cfRule type="expression" dxfId="156" priority="216">
      <formula>H112=""</formula>
    </cfRule>
  </conditionalFormatting>
  <conditionalFormatting sqref="F112">
    <cfRule type="expression" dxfId="155" priority="210">
      <formula>F112=""</formula>
    </cfRule>
  </conditionalFormatting>
  <conditionalFormatting sqref="K94">
    <cfRule type="expression" dxfId="154" priority="286">
      <formula>K94=""</formula>
    </cfRule>
  </conditionalFormatting>
  <conditionalFormatting sqref="I94">
    <cfRule type="expression" dxfId="153" priority="288">
      <formula>I94=""</formula>
    </cfRule>
  </conditionalFormatting>
  <conditionalFormatting sqref="J94">
    <cfRule type="expression" dxfId="152" priority="287">
      <formula>J94=""</formula>
    </cfRule>
  </conditionalFormatting>
  <conditionalFormatting sqref="D116">
    <cfRule type="expression" dxfId="151" priority="186">
      <formula>D116=""</formula>
    </cfRule>
  </conditionalFormatting>
  <conditionalFormatting sqref="F119">
    <cfRule type="expression" dxfId="150" priority="184">
      <formula>F119=""</formula>
    </cfRule>
  </conditionalFormatting>
  <conditionalFormatting sqref="F115">
    <cfRule type="expression" dxfId="149" priority="208">
      <formula>F115=""</formula>
    </cfRule>
  </conditionalFormatting>
  <conditionalFormatting sqref="H116">
    <cfRule type="expression" dxfId="148" priority="193">
      <formula>H116=""</formula>
    </cfRule>
  </conditionalFormatting>
  <conditionalFormatting sqref="G116">
    <cfRule type="expression" dxfId="147" priority="194">
      <formula>G116=""</formula>
    </cfRule>
  </conditionalFormatting>
  <conditionalFormatting sqref="J98">
    <cfRule type="expression" dxfId="146" priority="274">
      <formula>J98=""</formula>
    </cfRule>
  </conditionalFormatting>
  <conditionalFormatting sqref="K98">
    <cfRule type="expression" dxfId="145" priority="273">
      <formula>K98=""</formula>
    </cfRule>
  </conditionalFormatting>
  <conditionalFormatting sqref="C116">
    <cfRule type="expression" dxfId="144" priority="189">
      <formula>C116=""</formula>
    </cfRule>
  </conditionalFormatting>
  <conditionalFormatting sqref="C98">
    <cfRule type="expression" dxfId="143" priority="272">
      <formula>C98=""</formula>
    </cfRule>
  </conditionalFormatting>
  <conditionalFormatting sqref="E116">
    <cfRule type="expression" dxfId="142" priority="188">
      <formula>E116=""</formula>
    </cfRule>
  </conditionalFormatting>
  <conditionalFormatting sqref="F119">
    <cfRule type="expression" dxfId="141" priority="185">
      <formula>F119=""</formula>
    </cfRule>
  </conditionalFormatting>
  <conditionalFormatting sqref="F101">
    <cfRule type="expression" dxfId="140" priority="278">
      <formula>F101=""</formula>
    </cfRule>
  </conditionalFormatting>
  <conditionalFormatting sqref="F116">
    <cfRule type="expression" dxfId="139" priority="187">
      <formula>F116=""</formula>
    </cfRule>
  </conditionalFormatting>
  <conditionalFormatting sqref="I108">
    <cfRule type="expression" dxfId="138" priority="238">
      <formula>I108=""</formula>
    </cfRule>
  </conditionalFormatting>
  <conditionalFormatting sqref="F103">
    <cfRule type="expression" dxfId="137" priority="253">
      <formula>F103="Název dílu"</formula>
    </cfRule>
  </conditionalFormatting>
  <conditionalFormatting sqref="C103">
    <cfRule type="expression" dxfId="136" priority="252">
      <formula>C103="Kód dílu"</formula>
    </cfRule>
  </conditionalFormatting>
  <conditionalFormatting sqref="G104">
    <cfRule type="expression" dxfId="135" priority="251">
      <formula>G104=""</formula>
    </cfRule>
  </conditionalFormatting>
  <conditionalFormatting sqref="D104">
    <cfRule type="expression" dxfId="134" priority="243">
      <formula>D104=""</formula>
    </cfRule>
  </conditionalFormatting>
  <conditionalFormatting sqref="F104">
    <cfRule type="expression" dxfId="133" priority="244">
      <formula>F104=""</formula>
    </cfRule>
  </conditionalFormatting>
  <conditionalFormatting sqref="H104">
    <cfRule type="expression" dxfId="132" priority="250">
      <formula>H104=""</formula>
    </cfRule>
  </conditionalFormatting>
  <conditionalFormatting sqref="I104">
    <cfRule type="expression" dxfId="131" priority="249">
      <formula>I104=""</formula>
    </cfRule>
  </conditionalFormatting>
  <conditionalFormatting sqref="J104">
    <cfRule type="expression" dxfId="130" priority="248">
      <formula>J104=""</formula>
    </cfRule>
  </conditionalFormatting>
  <conditionalFormatting sqref="K104">
    <cfRule type="expression" dxfId="129" priority="247">
      <formula>K104=""</formula>
    </cfRule>
  </conditionalFormatting>
  <conditionalFormatting sqref="F107">
    <cfRule type="expression" dxfId="128" priority="242">
      <formula>F107=""</formula>
    </cfRule>
  </conditionalFormatting>
  <conditionalFormatting sqref="I112">
    <cfRule type="expression" dxfId="127" priority="215">
      <formula>I112=""</formula>
    </cfRule>
  </conditionalFormatting>
  <conditionalFormatting sqref="J108">
    <cfRule type="expression" dxfId="126" priority="237">
      <formula>J108=""</formula>
    </cfRule>
  </conditionalFormatting>
  <conditionalFormatting sqref="K108">
    <cfRule type="expression" dxfId="125" priority="236">
      <formula>K108=""</formula>
    </cfRule>
  </conditionalFormatting>
  <conditionalFormatting sqref="F113">
    <cfRule type="expression" dxfId="124" priority="226">
      <formula>F113=""</formula>
    </cfRule>
  </conditionalFormatting>
  <conditionalFormatting sqref="F114">
    <cfRule type="expression" dxfId="123" priority="225">
      <formula>F114=""</formula>
    </cfRule>
  </conditionalFormatting>
  <conditionalFormatting sqref="I116">
    <cfRule type="expression" dxfId="122" priority="192">
      <formula>I116=""</formula>
    </cfRule>
  </conditionalFormatting>
  <conditionalFormatting sqref="J112">
    <cfRule type="expression" dxfId="121" priority="214">
      <formula>J112=""</formula>
    </cfRule>
  </conditionalFormatting>
  <conditionalFormatting sqref="K112">
    <cfRule type="expression" dxfId="120" priority="213">
      <formula>K112=""</formula>
    </cfRule>
  </conditionalFormatting>
  <conditionalFormatting sqref="F117">
    <cfRule type="expression" dxfId="119" priority="203">
      <formula>F117=""</formula>
    </cfRule>
  </conditionalFormatting>
  <conditionalFormatting sqref="F118">
    <cfRule type="expression" dxfId="118" priority="202">
      <formula>F118=""</formula>
    </cfRule>
  </conditionalFormatting>
  <conditionalFormatting sqref="J116">
    <cfRule type="expression" dxfId="117" priority="191">
      <formula>J116=""</formula>
    </cfRule>
  </conditionalFormatting>
  <conditionalFormatting sqref="K116">
    <cfRule type="expression" dxfId="116" priority="190">
      <formula>K116=""</formula>
    </cfRule>
  </conditionalFormatting>
  <conditionalFormatting sqref="H132">
    <cfRule type="expression" dxfId="115" priority="124">
      <formula>H132=""</formula>
    </cfRule>
  </conditionalFormatting>
  <conditionalFormatting sqref="G120">
    <cfRule type="expression" dxfId="114" priority="171">
      <formula>G120=""</formula>
    </cfRule>
  </conditionalFormatting>
  <conditionalFormatting sqref="H120">
    <cfRule type="expression" dxfId="113" priority="170">
      <formula>H120=""</formula>
    </cfRule>
  </conditionalFormatting>
  <conditionalFormatting sqref="F121">
    <cfRule type="expression" dxfId="112" priority="180">
      <formula>F121=""</formula>
    </cfRule>
  </conditionalFormatting>
  <conditionalFormatting sqref="F122">
    <cfRule type="expression" dxfId="111" priority="179">
      <formula>F122=""</formula>
    </cfRule>
  </conditionalFormatting>
  <conditionalFormatting sqref="J132">
    <cfRule type="expression" dxfId="110" priority="122">
      <formula>J132=""</formula>
    </cfRule>
  </conditionalFormatting>
  <conditionalFormatting sqref="C120">
    <cfRule type="expression" dxfId="109" priority="166">
      <formula>C120=""</formula>
    </cfRule>
  </conditionalFormatting>
  <conditionalFormatting sqref="E120">
    <cfRule type="expression" dxfId="108" priority="165">
      <formula>E120=""</formula>
    </cfRule>
  </conditionalFormatting>
  <conditionalFormatting sqref="F120">
    <cfRule type="expression" dxfId="107" priority="164">
      <formula>F120=""</formula>
    </cfRule>
  </conditionalFormatting>
  <conditionalFormatting sqref="D120">
    <cfRule type="expression" dxfId="106" priority="163">
      <formula>D120=""</formula>
    </cfRule>
  </conditionalFormatting>
  <conditionalFormatting sqref="F123">
    <cfRule type="expression" dxfId="105" priority="162">
      <formula>F123=""</formula>
    </cfRule>
  </conditionalFormatting>
  <conditionalFormatting sqref="F123">
    <cfRule type="expression" dxfId="104" priority="161">
      <formula>F123=""</formula>
    </cfRule>
  </conditionalFormatting>
  <conditionalFormatting sqref="D124">
    <cfRule type="expression" dxfId="103" priority="140">
      <formula>D124=""</formula>
    </cfRule>
  </conditionalFormatting>
  <conditionalFormatting sqref="H124">
    <cfRule type="expression" dxfId="102" priority="147">
      <formula>H124=""</formula>
    </cfRule>
  </conditionalFormatting>
  <conditionalFormatting sqref="G124">
    <cfRule type="expression" dxfId="101" priority="148">
      <formula>G124=""</formula>
    </cfRule>
  </conditionalFormatting>
  <conditionalFormatting sqref="C124">
    <cfRule type="expression" dxfId="100" priority="143">
      <formula>C124=""</formula>
    </cfRule>
  </conditionalFormatting>
  <conditionalFormatting sqref="E124">
    <cfRule type="expression" dxfId="99" priority="142">
      <formula>E124=""</formula>
    </cfRule>
  </conditionalFormatting>
  <conditionalFormatting sqref="F124">
    <cfRule type="expression" dxfId="98" priority="141">
      <formula>F124=""</formula>
    </cfRule>
  </conditionalFormatting>
  <conditionalFormatting sqref="I120">
    <cfRule type="expression" dxfId="97" priority="169">
      <formula>I120=""</formula>
    </cfRule>
  </conditionalFormatting>
  <conditionalFormatting sqref="J120">
    <cfRule type="expression" dxfId="96" priority="168">
      <formula>J120=""</formula>
    </cfRule>
  </conditionalFormatting>
  <conditionalFormatting sqref="K120">
    <cfRule type="expression" dxfId="95" priority="167">
      <formula>K120=""</formula>
    </cfRule>
  </conditionalFormatting>
  <conditionalFormatting sqref="F127">
    <cfRule type="expression" dxfId="94" priority="138">
      <formula>F127=""</formula>
    </cfRule>
  </conditionalFormatting>
  <conditionalFormatting sqref="F127">
    <cfRule type="expression" dxfId="93" priority="139">
      <formula>F127=""</formula>
    </cfRule>
  </conditionalFormatting>
  <conditionalFormatting sqref="C132">
    <cfRule type="expression" dxfId="92" priority="120">
      <formula>C132=""</formula>
    </cfRule>
  </conditionalFormatting>
  <conditionalFormatting sqref="G132">
    <cfRule type="expression" dxfId="91" priority="125">
      <formula>G132=""</formula>
    </cfRule>
  </conditionalFormatting>
  <conditionalFormatting sqref="F128">
    <cfRule type="expression" dxfId="90" priority="85">
      <formula>F128=""</formula>
    </cfRule>
  </conditionalFormatting>
  <conditionalFormatting sqref="F125">
    <cfRule type="expression" dxfId="89" priority="157">
      <formula>F125=""</formula>
    </cfRule>
  </conditionalFormatting>
  <conditionalFormatting sqref="F126">
    <cfRule type="expression" dxfId="88" priority="156">
      <formula>F126=""</formula>
    </cfRule>
  </conditionalFormatting>
  <conditionalFormatting sqref="E18">
    <cfRule type="expression" dxfId="87" priority="63">
      <formula>E18=""</formula>
    </cfRule>
  </conditionalFormatting>
  <conditionalFormatting sqref="F132">
    <cfRule type="expression" dxfId="86" priority="118">
      <formula>F132=""</formula>
    </cfRule>
  </conditionalFormatting>
  <conditionalFormatting sqref="E132">
    <cfRule type="expression" dxfId="85" priority="119">
      <formula>E132=""</formula>
    </cfRule>
  </conditionalFormatting>
  <conditionalFormatting sqref="F135">
    <cfRule type="expression" dxfId="84" priority="116">
      <formula>F135=""</formula>
    </cfRule>
  </conditionalFormatting>
  <conditionalFormatting sqref="D132">
    <cfRule type="expression" dxfId="83" priority="117">
      <formula>D132=""</formula>
    </cfRule>
  </conditionalFormatting>
  <conditionalFormatting sqref="H22">
    <cfRule type="expression" dxfId="82" priority="34">
      <formula>H22=""</formula>
    </cfRule>
  </conditionalFormatting>
  <conditionalFormatting sqref="F135">
    <cfRule type="expression" dxfId="81" priority="115">
      <formula>F135=""</formula>
    </cfRule>
  </conditionalFormatting>
  <conditionalFormatting sqref="I132">
    <cfRule type="expression" dxfId="80" priority="123">
      <formula>I132=""</formula>
    </cfRule>
  </conditionalFormatting>
  <conditionalFormatting sqref="C128">
    <cfRule type="expression" dxfId="79" priority="87">
      <formula>C128=""</formula>
    </cfRule>
  </conditionalFormatting>
  <conditionalFormatting sqref="E128">
    <cfRule type="expression" dxfId="78" priority="86">
      <formula>E128=""</formula>
    </cfRule>
  </conditionalFormatting>
  <conditionalFormatting sqref="D128">
    <cfRule type="expression" dxfId="77" priority="84">
      <formula>D128=""</formula>
    </cfRule>
  </conditionalFormatting>
  <conditionalFormatting sqref="I124">
    <cfRule type="expression" dxfId="76" priority="146">
      <formula>I124=""</formula>
    </cfRule>
  </conditionalFormatting>
  <conditionalFormatting sqref="J124">
    <cfRule type="expression" dxfId="75" priority="145">
      <formula>J124=""</formula>
    </cfRule>
  </conditionalFormatting>
  <conditionalFormatting sqref="K124">
    <cfRule type="expression" dxfId="74" priority="144">
      <formula>K124=""</formula>
    </cfRule>
  </conditionalFormatting>
  <conditionalFormatting sqref="F131">
    <cfRule type="expression" dxfId="73" priority="83">
      <formula>F131=""</formula>
    </cfRule>
  </conditionalFormatting>
  <conditionalFormatting sqref="F131">
    <cfRule type="expression" dxfId="72" priority="82">
      <formula>F131=""</formula>
    </cfRule>
  </conditionalFormatting>
  <conditionalFormatting sqref="K132">
    <cfRule type="expression" dxfId="71" priority="121">
      <formula>K132=""</formula>
    </cfRule>
  </conditionalFormatting>
  <conditionalFormatting sqref="H128">
    <cfRule type="expression" dxfId="70" priority="91">
      <formula>H128=""</formula>
    </cfRule>
  </conditionalFormatting>
  <conditionalFormatting sqref="F133">
    <cfRule type="expression" dxfId="69" priority="134">
      <formula>F133=""</formula>
    </cfRule>
  </conditionalFormatting>
  <conditionalFormatting sqref="F134">
    <cfRule type="expression" dxfId="68" priority="133">
      <formula>F134=""</formula>
    </cfRule>
  </conditionalFormatting>
  <conditionalFormatting sqref="K18">
    <cfRule type="expression" dxfId="67" priority="65">
      <formula>K18=""</formula>
    </cfRule>
  </conditionalFormatting>
  <conditionalFormatting sqref="C18">
    <cfRule type="expression" dxfId="66" priority="64">
      <formula>C18=""</formula>
    </cfRule>
  </conditionalFormatting>
  <conditionalFormatting sqref="F18">
    <cfRule type="expression" dxfId="65" priority="62">
      <formula>F18=""</formula>
    </cfRule>
  </conditionalFormatting>
  <conditionalFormatting sqref="D18">
    <cfRule type="expression" dxfId="64" priority="61">
      <formula>D18=""</formula>
    </cfRule>
  </conditionalFormatting>
  <conditionalFormatting sqref="F21">
    <cfRule type="expression" dxfId="63" priority="60">
      <formula>F21=""</formula>
    </cfRule>
  </conditionalFormatting>
  <conditionalFormatting sqref="F63">
    <cfRule type="expression" dxfId="62" priority="25">
      <formula>F63=""</formula>
    </cfRule>
  </conditionalFormatting>
  <conditionalFormatting sqref="G18">
    <cfRule type="expression" dxfId="61" priority="69">
      <formula>G18=""</formula>
    </cfRule>
  </conditionalFormatting>
  <conditionalFormatting sqref="G128">
    <cfRule type="expression" dxfId="60" priority="92">
      <formula>G128=""</formula>
    </cfRule>
  </conditionalFormatting>
  <conditionalFormatting sqref="F22">
    <cfRule type="expression" dxfId="59" priority="28">
      <formula>F22=""</formula>
    </cfRule>
  </conditionalFormatting>
  <conditionalFormatting sqref="D22">
    <cfRule type="expression" dxfId="58" priority="27">
      <formula>D22=""</formula>
    </cfRule>
  </conditionalFormatting>
  <conditionalFormatting sqref="F25">
    <cfRule type="expression" dxfId="57" priority="26">
      <formula>F25=""</formula>
    </cfRule>
  </conditionalFormatting>
  <conditionalFormatting sqref="I22">
    <cfRule type="expression" dxfId="56" priority="33">
      <formula>I22=""</formula>
    </cfRule>
  </conditionalFormatting>
  <conditionalFormatting sqref="J22">
    <cfRule type="expression" dxfId="55" priority="32">
      <formula>J22=""</formula>
    </cfRule>
  </conditionalFormatting>
  <conditionalFormatting sqref="F110">
    <cfRule type="expression" dxfId="54" priority="23">
      <formula>F110=""</formula>
    </cfRule>
  </conditionalFormatting>
  <conditionalFormatting sqref="F106">
    <cfRule type="expression" dxfId="53" priority="24">
      <formula>F106=""</formula>
    </cfRule>
  </conditionalFormatting>
  <conditionalFormatting sqref="F72">
    <cfRule type="expression" dxfId="52" priority="114">
      <formula>F72="Název dílu"</formula>
    </cfRule>
  </conditionalFormatting>
  <conditionalFormatting sqref="C72">
    <cfRule type="expression" dxfId="51" priority="113">
      <formula>C72="Kód dílu"</formula>
    </cfRule>
  </conditionalFormatting>
  <conditionalFormatting sqref="F78">
    <cfRule type="expression" dxfId="50" priority="112">
      <formula>F78="Název dílu"</formula>
    </cfRule>
  </conditionalFormatting>
  <conditionalFormatting sqref="C78">
    <cfRule type="expression" dxfId="49" priority="111">
      <formula>C78="Kód dílu"</formula>
    </cfRule>
  </conditionalFormatting>
  <conditionalFormatting sqref="F88">
    <cfRule type="expression" dxfId="48" priority="110">
      <formula>F88="Název dílu"</formula>
    </cfRule>
  </conditionalFormatting>
  <conditionalFormatting sqref="C88">
    <cfRule type="expression" dxfId="47" priority="109">
      <formula>C88="Kód dílu"</formula>
    </cfRule>
  </conditionalFormatting>
  <conditionalFormatting sqref="F102">
    <cfRule type="expression" dxfId="46" priority="108">
      <formula>F102="Název dílu"</formula>
    </cfRule>
  </conditionalFormatting>
  <conditionalFormatting sqref="C102">
    <cfRule type="expression" dxfId="45" priority="107">
      <formula>C102="Kód dílu"</formula>
    </cfRule>
  </conditionalFormatting>
  <conditionalFormatting sqref="F136">
    <cfRule type="expression" dxfId="44" priority="106">
      <formula>F136="Název dílu"</formula>
    </cfRule>
  </conditionalFormatting>
  <conditionalFormatting sqref="C136">
    <cfRule type="expression" dxfId="43" priority="105">
      <formula>C136="Kód dílu"</formula>
    </cfRule>
  </conditionalFormatting>
  <conditionalFormatting sqref="F129">
    <cfRule type="expression" dxfId="42" priority="101">
      <formula>F129=""</formula>
    </cfRule>
  </conditionalFormatting>
  <conditionalFormatting sqref="F130">
    <cfRule type="expression" dxfId="41" priority="100">
      <formula>F130=""</formula>
    </cfRule>
  </conditionalFormatting>
  <conditionalFormatting sqref="I128">
    <cfRule type="expression" dxfId="40" priority="90">
      <formula>I128=""</formula>
    </cfRule>
  </conditionalFormatting>
  <conditionalFormatting sqref="J128">
    <cfRule type="expression" dxfId="39" priority="89">
      <formula>J128=""</formula>
    </cfRule>
  </conditionalFormatting>
  <conditionalFormatting sqref="K128">
    <cfRule type="expression" dxfId="38" priority="88">
      <formula>K128=""</formula>
    </cfRule>
  </conditionalFormatting>
  <conditionalFormatting sqref="F19">
    <cfRule type="expression" dxfId="37" priority="78">
      <formula>F19=""</formula>
    </cfRule>
  </conditionalFormatting>
  <conditionalFormatting sqref="F20">
    <cfRule type="expression" dxfId="36" priority="77">
      <formula>F20=""</formula>
    </cfRule>
  </conditionalFormatting>
  <conditionalFormatting sqref="H18">
    <cfRule type="expression" dxfId="35" priority="68">
      <formula>H18=""</formula>
    </cfRule>
  </conditionalFormatting>
  <conditionalFormatting sqref="I18">
    <cfRule type="expression" dxfId="34" priority="67">
      <formula>I18=""</formula>
    </cfRule>
  </conditionalFormatting>
  <conditionalFormatting sqref="J18">
    <cfRule type="expression" dxfId="33" priority="66">
      <formula>J18=""</formula>
    </cfRule>
  </conditionalFormatting>
  <conditionalFormatting sqref="K22">
    <cfRule type="expression" dxfId="32" priority="31">
      <formula>K22=""</formula>
    </cfRule>
  </conditionalFormatting>
  <conditionalFormatting sqref="C22">
    <cfRule type="expression" dxfId="31" priority="30">
      <formula>C22=""</formula>
    </cfRule>
  </conditionalFormatting>
  <conditionalFormatting sqref="E22">
    <cfRule type="expression" dxfId="30" priority="29">
      <formula>E22=""</formula>
    </cfRule>
  </conditionalFormatting>
  <conditionalFormatting sqref="F23">
    <cfRule type="expression" dxfId="29" priority="44">
      <formula>F23=""</formula>
    </cfRule>
  </conditionalFormatting>
  <conditionalFormatting sqref="F24">
    <cfRule type="expression" dxfId="28" priority="43">
      <formula>F24=""</formula>
    </cfRule>
  </conditionalFormatting>
  <conditionalFormatting sqref="G22">
    <cfRule type="expression" dxfId="27" priority="35">
      <formula>G22=""</formula>
    </cfRule>
  </conditionalFormatting>
  <conditionalFormatting sqref="F65">
    <cfRule type="expression" dxfId="26" priority="19">
      <formula>F65=""</formula>
    </cfRule>
  </conditionalFormatting>
  <conditionalFormatting sqref="F66">
    <cfRule type="expression" dxfId="25" priority="18">
      <formula>F66=""</formula>
    </cfRule>
  </conditionalFormatting>
  <conditionalFormatting sqref="H64">
    <cfRule type="expression" dxfId="24" priority="9">
      <formula>H64=""</formula>
    </cfRule>
  </conditionalFormatting>
  <conditionalFormatting sqref="I64">
    <cfRule type="expression" dxfId="23" priority="8">
      <formula>I64=""</formula>
    </cfRule>
  </conditionalFormatting>
  <conditionalFormatting sqref="D64">
    <cfRule type="expression" dxfId="22" priority="2">
      <formula>D64=""</formula>
    </cfRule>
  </conditionalFormatting>
  <conditionalFormatting sqref="C64">
    <cfRule type="expression" dxfId="21" priority="5">
      <formula>C64=""</formula>
    </cfRule>
  </conditionalFormatting>
  <conditionalFormatting sqref="F64">
    <cfRule type="expression" dxfId="20" priority="3">
      <formula>F64=""</formula>
    </cfRule>
  </conditionalFormatting>
  <conditionalFormatting sqref="E64">
    <cfRule type="expression" dxfId="19" priority="4">
      <formula>E64=""</formula>
    </cfRule>
  </conditionalFormatting>
  <conditionalFormatting sqref="J64">
    <cfRule type="expression" dxfId="18" priority="7">
      <formula>J64=""</formula>
    </cfRule>
  </conditionalFormatting>
  <conditionalFormatting sqref="K64">
    <cfRule type="expression" dxfId="17" priority="6">
      <formula>K64=""</formula>
    </cfRule>
  </conditionalFormatting>
  <conditionalFormatting sqref="G64">
    <cfRule type="expression" dxfId="16" priority="10">
      <formula>G64=""</formula>
    </cfRule>
  </conditionalFormatting>
  <conditionalFormatting sqref="F67">
    <cfRule type="expression" dxfId="15" priority="1">
      <formula>F67=""</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Název položky" prompt="Přesný název položky dle cenové soustavy, nebo vlastní název v případě položky mimo cenovou soustavu." sqref="F14 F26 F34 F42 F46 F68 F60 F80 F98 F38 F84 F50 F5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7 F35 F43 F47 F69 F61 F81 F105 F39 F85 F109 F55 F51 F75 F91 F95 F99 F113 F117 F121 F125 F133 F129 F19 F23 F65"/>
    <dataValidation allowBlank="1" showInputMessage="1" showErrorMessage="1" promptTitle="Výkaz výměr:" prompt="způsob stanovení množství položky, nebo odkaz na příslušnou přílohu dokumentace." sqref="F16 F28 F36 F44 F48 F62 F82 F40 F86 F106 F110 F56 F70 F52 F76 F92 F96 F100 F114 F118 F122 F126 F134 F130 F20 F24 F66"/>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101 F37 F45 F49 F29:F32 F41 F83:F87"/>
    <dataValidation type="list" allowBlank="1" showInputMessage="1" showErrorMessage="1" sqref="D14 D26 D34 D42 D46 D68 D60 D80 D104 D38 D84 D108 D54 D50 D74 D90 D94 D98 D112 D116 D120 D124 D132 D128 D18 D22 D64">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heetViews>
  <sheetFormatPr defaultRowHeight="15" x14ac:dyDescent="0.25"/>
  <cols>
    <col min="1" max="1" width="13.7109375" customWidth="1"/>
    <col min="2" max="2" width="53.85546875" customWidth="1"/>
    <col min="3" max="3" width="9.140625" style="37"/>
  </cols>
  <sheetData>
    <row r="1" spans="1:3" ht="15.75" thickTop="1" x14ac:dyDescent="0.25">
      <c r="A1" s="30" t="s">
        <v>35</v>
      </c>
      <c r="B1" s="31" t="s">
        <v>31</v>
      </c>
      <c r="C1" s="36"/>
    </row>
    <row r="2" spans="1:3" x14ac:dyDescent="0.25">
      <c r="A2" s="32" t="s">
        <v>36</v>
      </c>
      <c r="B2" s="33" t="s">
        <v>32</v>
      </c>
      <c r="C2" s="36"/>
    </row>
    <row r="3" spans="1:3" x14ac:dyDescent="0.25">
      <c r="A3" s="32" t="s">
        <v>37</v>
      </c>
      <c r="B3" s="33" t="s">
        <v>33</v>
      </c>
      <c r="C3" s="36"/>
    </row>
    <row r="4" spans="1:3" x14ac:dyDescent="0.25">
      <c r="A4" s="32" t="s">
        <v>38</v>
      </c>
      <c r="B4" s="33" t="s">
        <v>34</v>
      </c>
      <c r="C4" s="36"/>
    </row>
    <row r="5" spans="1:3" ht="14.45" x14ac:dyDescent="0.3">
      <c r="A5" s="32" t="s">
        <v>39</v>
      </c>
      <c r="B5" s="33" t="s">
        <v>40</v>
      </c>
      <c r="C5" s="36"/>
    </row>
    <row r="6" spans="1:3" x14ac:dyDescent="0.25">
      <c r="A6" s="32" t="s">
        <v>41</v>
      </c>
      <c r="B6" s="33" t="s">
        <v>42</v>
      </c>
      <c r="C6" s="36"/>
    </row>
    <row r="7" spans="1:3" x14ac:dyDescent="0.25">
      <c r="A7" s="32" t="s">
        <v>43</v>
      </c>
      <c r="B7" s="33" t="s">
        <v>44</v>
      </c>
      <c r="C7" s="36"/>
    </row>
    <row r="8" spans="1:3" x14ac:dyDescent="0.25">
      <c r="A8" s="32" t="s">
        <v>45</v>
      </c>
      <c r="B8" s="33" t="s">
        <v>46</v>
      </c>
      <c r="C8" s="36"/>
    </row>
    <row r="9" spans="1:3" x14ac:dyDescent="0.25">
      <c r="A9" s="32" t="s">
        <v>47</v>
      </c>
      <c r="B9" s="33" t="s">
        <v>48</v>
      </c>
      <c r="C9" s="36"/>
    </row>
    <row r="10" spans="1:3" ht="14.45" x14ac:dyDescent="0.3">
      <c r="A10" s="32" t="s">
        <v>49</v>
      </c>
      <c r="B10" s="33" t="s">
        <v>50</v>
      </c>
      <c r="C10" s="36"/>
    </row>
    <row r="11" spans="1:3" x14ac:dyDescent="0.25">
      <c r="A11" s="32" t="s">
        <v>51</v>
      </c>
      <c r="B11" s="33" t="s">
        <v>52</v>
      </c>
      <c r="C11" s="36"/>
    </row>
    <row r="12" spans="1:3" x14ac:dyDescent="0.25">
      <c r="A12" s="32" t="s">
        <v>53</v>
      </c>
      <c r="B12" s="33" t="s">
        <v>54</v>
      </c>
      <c r="C12" s="36"/>
    </row>
    <row r="13" spans="1:3" x14ac:dyDescent="0.25">
      <c r="A13" s="32" t="s">
        <v>55</v>
      </c>
      <c r="B13" s="33" t="s">
        <v>56</v>
      </c>
      <c r="C13" s="36"/>
    </row>
    <row r="14" spans="1:3" ht="25.5" x14ac:dyDescent="0.25">
      <c r="A14" s="32" t="s">
        <v>57</v>
      </c>
      <c r="B14" s="33" t="s">
        <v>58</v>
      </c>
      <c r="C14" s="36"/>
    </row>
    <row r="15" spans="1:3" x14ac:dyDescent="0.25">
      <c r="A15" s="32" t="s">
        <v>59</v>
      </c>
      <c r="B15" s="33" t="s">
        <v>60</v>
      </c>
      <c r="C15" s="36"/>
    </row>
    <row r="16" spans="1:3" x14ac:dyDescent="0.25">
      <c r="A16" s="32" t="s">
        <v>61</v>
      </c>
      <c r="B16" s="33" t="s">
        <v>62</v>
      </c>
      <c r="C16" s="36"/>
    </row>
    <row r="17" spans="1:3" x14ac:dyDescent="0.25">
      <c r="A17" s="32" t="s">
        <v>63</v>
      </c>
      <c r="B17" s="33" t="s">
        <v>64</v>
      </c>
      <c r="C17" s="36"/>
    </row>
    <row r="18" spans="1:3" x14ac:dyDescent="0.25">
      <c r="A18" s="32" t="s">
        <v>65</v>
      </c>
      <c r="B18" s="33" t="s">
        <v>66</v>
      </c>
      <c r="C18" s="36"/>
    </row>
    <row r="19" spans="1:3" x14ac:dyDescent="0.25">
      <c r="A19" s="32" t="s">
        <v>67</v>
      </c>
      <c r="B19" s="33" t="s">
        <v>68</v>
      </c>
      <c r="C19" s="36"/>
    </row>
    <row r="20" spans="1:3" x14ac:dyDescent="0.25">
      <c r="A20" s="32" t="s">
        <v>69</v>
      </c>
      <c r="B20" s="33" t="s">
        <v>70</v>
      </c>
      <c r="C20" s="36"/>
    </row>
    <row r="21" spans="1:3" x14ac:dyDescent="0.25">
      <c r="A21" s="32" t="s">
        <v>71</v>
      </c>
      <c r="B21" s="33" t="s">
        <v>72</v>
      </c>
      <c r="C21" s="36"/>
    </row>
    <row r="22" spans="1:3" x14ac:dyDescent="0.25">
      <c r="A22" s="32" t="s">
        <v>73</v>
      </c>
      <c r="B22" s="33" t="s">
        <v>74</v>
      </c>
      <c r="C22" s="36"/>
    </row>
    <row r="23" spans="1:3" x14ac:dyDescent="0.25">
      <c r="A23" s="32" t="s">
        <v>75</v>
      </c>
      <c r="B23" s="33" t="s">
        <v>76</v>
      </c>
      <c r="C23" s="36"/>
    </row>
    <row r="24" spans="1:3" x14ac:dyDescent="0.25">
      <c r="A24" s="32" t="s">
        <v>77</v>
      </c>
      <c r="B24" s="33" t="s">
        <v>78</v>
      </c>
      <c r="C24" s="36"/>
    </row>
    <row r="25" spans="1:3" ht="15.75" thickBot="1" x14ac:dyDescent="0.3">
      <c r="A25" s="34" t="s">
        <v>79</v>
      </c>
      <c r="B25" s="35" t="s">
        <v>80</v>
      </c>
      <c r="C25" s="36"/>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M39"/>
  <sheetViews>
    <sheetView topLeftCell="A16" workbookViewId="0">
      <selection activeCell="D41" sqref="D41"/>
    </sheetView>
  </sheetViews>
  <sheetFormatPr defaultRowHeight="15" x14ac:dyDescent="0.25"/>
  <cols>
    <col min="1" max="1" width="11.7109375" customWidth="1"/>
  </cols>
  <sheetData>
    <row r="1" spans="1:13" x14ac:dyDescent="0.25">
      <c r="A1" t="s">
        <v>111</v>
      </c>
    </row>
    <row r="2" spans="1:13" x14ac:dyDescent="0.25">
      <c r="C2" t="s">
        <v>102</v>
      </c>
    </row>
    <row r="3" spans="1:13" x14ac:dyDescent="0.25">
      <c r="B3" t="s">
        <v>99</v>
      </c>
    </row>
    <row r="4" spans="1:13" x14ac:dyDescent="0.25">
      <c r="B4" t="s">
        <v>101</v>
      </c>
    </row>
    <row r="5" spans="1:13" x14ac:dyDescent="0.25">
      <c r="C5" t="s">
        <v>100</v>
      </c>
    </row>
    <row r="6" spans="1:13" x14ac:dyDescent="0.25">
      <c r="B6" t="s">
        <v>108</v>
      </c>
    </row>
    <row r="7" spans="1:13" x14ac:dyDescent="0.25">
      <c r="A7" t="s">
        <v>103</v>
      </c>
    </row>
    <row r="8" spans="1:13" x14ac:dyDescent="0.25">
      <c r="A8" s="87" t="s">
        <v>116</v>
      </c>
      <c r="B8" s="87"/>
      <c r="C8" s="87"/>
      <c r="D8" s="87"/>
      <c r="E8" s="87"/>
      <c r="F8" s="87"/>
      <c r="G8" s="87"/>
      <c r="H8" s="87"/>
      <c r="I8" s="87"/>
      <c r="J8" s="87"/>
      <c r="K8" s="87"/>
      <c r="L8" s="87"/>
      <c r="M8" s="87"/>
    </row>
    <row r="10" spans="1:13" x14ac:dyDescent="0.25">
      <c r="A10" t="s">
        <v>84</v>
      </c>
    </row>
    <row r="11" spans="1:13" x14ac:dyDescent="0.25">
      <c r="A11" s="84">
        <v>43405</v>
      </c>
      <c r="B11" t="s">
        <v>85</v>
      </c>
    </row>
    <row r="12" spans="1:13" x14ac:dyDescent="0.25">
      <c r="C12" t="s">
        <v>95</v>
      </c>
    </row>
    <row r="13" spans="1:13" x14ac:dyDescent="0.25">
      <c r="C13" t="s">
        <v>93</v>
      </c>
    </row>
    <row r="14" spans="1:13" x14ac:dyDescent="0.25">
      <c r="C14" t="s">
        <v>94</v>
      </c>
    </row>
    <row r="15" spans="1:13" x14ac:dyDescent="0.25">
      <c r="B15" t="s">
        <v>86</v>
      </c>
    </row>
    <row r="16" spans="1:13" x14ac:dyDescent="0.25">
      <c r="B16" s="86" t="s">
        <v>109</v>
      </c>
      <c r="C16" s="86"/>
      <c r="D16" s="86"/>
      <c r="E16" s="86"/>
      <c r="F16" s="86"/>
    </row>
    <row r="17" spans="1:6" x14ac:dyDescent="0.25">
      <c r="C17" t="s">
        <v>104</v>
      </c>
    </row>
    <row r="18" spans="1:6" x14ac:dyDescent="0.25">
      <c r="D18" t="s">
        <v>105</v>
      </c>
    </row>
    <row r="19" spans="1:6" x14ac:dyDescent="0.25">
      <c r="C19" t="s">
        <v>106</v>
      </c>
    </row>
    <row r="20" spans="1:6" x14ac:dyDescent="0.25">
      <c r="B20" t="s">
        <v>87</v>
      </c>
    </row>
    <row r="21" spans="1:6" x14ac:dyDescent="0.25">
      <c r="B21" t="s">
        <v>110</v>
      </c>
    </row>
    <row r="22" spans="1:6" x14ac:dyDescent="0.25">
      <c r="C22" t="s">
        <v>88</v>
      </c>
    </row>
    <row r="23" spans="1:6" x14ac:dyDescent="0.25">
      <c r="B23" t="s">
        <v>92</v>
      </c>
    </row>
    <row r="24" spans="1:6" x14ac:dyDescent="0.25">
      <c r="B24" t="s">
        <v>91</v>
      </c>
    </row>
    <row r="25" spans="1:6" x14ac:dyDescent="0.25">
      <c r="B25" t="s">
        <v>96</v>
      </c>
    </row>
    <row r="26" spans="1:6" x14ac:dyDescent="0.25">
      <c r="B26" t="s">
        <v>107</v>
      </c>
    </row>
    <row r="27" spans="1:6" x14ac:dyDescent="0.25">
      <c r="A27" s="84">
        <v>43409</v>
      </c>
      <c r="B27" t="s">
        <v>112</v>
      </c>
    </row>
    <row r="28" spans="1:6" x14ac:dyDescent="0.25">
      <c r="A28" s="84">
        <v>43418</v>
      </c>
      <c r="B28" t="s">
        <v>113</v>
      </c>
    </row>
    <row r="29" spans="1:6" x14ac:dyDescent="0.25">
      <c r="C29" t="s">
        <v>114</v>
      </c>
    </row>
    <row r="30" spans="1:6" ht="14.45" x14ac:dyDescent="0.3">
      <c r="B30" s="87"/>
      <c r="C30" s="87"/>
      <c r="D30" s="87"/>
      <c r="E30" s="87"/>
      <c r="F30" s="87"/>
    </row>
    <row r="31" spans="1:6" x14ac:dyDescent="0.25">
      <c r="B31" t="s">
        <v>122</v>
      </c>
    </row>
    <row r="32" spans="1:6" x14ac:dyDescent="0.25">
      <c r="B32" t="s">
        <v>115</v>
      </c>
    </row>
    <row r="33" spans="1:6" ht="14.45" x14ac:dyDescent="0.3">
      <c r="B33" s="87"/>
      <c r="C33" s="87"/>
      <c r="D33" s="87"/>
      <c r="E33" s="87"/>
      <c r="F33" s="87"/>
    </row>
    <row r="34" spans="1:6" ht="14.45" x14ac:dyDescent="0.3">
      <c r="B34" s="87"/>
      <c r="C34" s="87"/>
      <c r="D34" s="87"/>
      <c r="E34" s="87"/>
      <c r="F34" s="87"/>
    </row>
    <row r="35" spans="1:6" x14ac:dyDescent="0.25">
      <c r="A35" s="84">
        <v>43420</v>
      </c>
      <c r="B35" t="s">
        <v>126</v>
      </c>
    </row>
    <row r="36" spans="1:6" x14ac:dyDescent="0.25">
      <c r="C36" t="s">
        <v>125</v>
      </c>
    </row>
    <row r="37" spans="1:6" x14ac:dyDescent="0.25">
      <c r="A37" s="84">
        <v>43423</v>
      </c>
      <c r="B37" t="s">
        <v>127</v>
      </c>
    </row>
    <row r="38" spans="1:6" x14ac:dyDescent="0.25">
      <c r="B38" t="s">
        <v>129</v>
      </c>
    </row>
    <row r="39" spans="1:6" x14ac:dyDescent="0.25">
      <c r="A39" s="84">
        <v>43425</v>
      </c>
      <c r="B39" t="s">
        <v>130</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workbookViewId="0">
      <selection sqref="A1:L4"/>
    </sheetView>
  </sheetViews>
  <sheetFormatPr defaultColWidth="9.140625" defaultRowHeight="11.25" x14ac:dyDescent="0.2"/>
  <cols>
    <col min="1" max="1" width="3.5703125" style="27"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5">
      <c r="A1" s="70" t="s">
        <v>6</v>
      </c>
      <c r="B1" s="76"/>
      <c r="C1" s="59"/>
      <c r="D1" s="77"/>
      <c r="E1" s="59"/>
      <c r="F1" s="78"/>
      <c r="G1" s="59"/>
      <c r="H1" s="60"/>
      <c r="I1" s="81"/>
      <c r="J1" s="60" t="str">
        <f>IF(I1=0,"",I1*H1)</f>
        <v/>
      </c>
      <c r="K1" s="61"/>
      <c r="L1" s="75">
        <f>ROUND((ROUND(H1,3))*(ROUND(K1,2)),2)</f>
        <v>0</v>
      </c>
    </row>
    <row r="2" spans="1:12" s="1" customFormat="1" ht="12.75" customHeight="1" x14ac:dyDescent="0.3">
      <c r="A2" s="70" t="s">
        <v>5</v>
      </c>
      <c r="B2" s="15"/>
      <c r="C2" s="12"/>
      <c r="D2" s="12"/>
      <c r="E2" s="12"/>
      <c r="F2" s="79"/>
      <c r="G2" s="6"/>
      <c r="H2" s="6"/>
      <c r="I2" s="6"/>
      <c r="J2" s="6"/>
      <c r="K2" s="6"/>
      <c r="L2" s="16"/>
    </row>
    <row r="3" spans="1:12" s="1" customFormat="1" ht="12.75" customHeight="1" x14ac:dyDescent="0.3">
      <c r="A3" s="70" t="s">
        <v>7</v>
      </c>
      <c r="B3" s="15"/>
      <c r="C3" s="12"/>
      <c r="D3" s="12"/>
      <c r="E3" s="12"/>
      <c r="F3" s="80"/>
      <c r="G3" s="6"/>
      <c r="H3" s="6"/>
      <c r="I3" s="6"/>
      <c r="J3" s="6"/>
      <c r="K3" s="6"/>
      <c r="L3" s="16"/>
    </row>
    <row r="4" spans="1:12" s="1" customFormat="1" ht="18" customHeight="1" thickBot="1" x14ac:dyDescent="0.3">
      <c r="A4" s="70" t="s">
        <v>8</v>
      </c>
      <c r="B4" s="17"/>
      <c r="C4" s="14"/>
      <c r="D4" s="14"/>
      <c r="E4" s="14"/>
      <c r="F4" s="107" t="s">
        <v>128</v>
      </c>
      <c r="G4" s="7"/>
      <c r="H4" s="7"/>
      <c r="I4" s="7"/>
      <c r="J4" s="7"/>
      <c r="K4" s="7"/>
      <c r="L4" s="18"/>
    </row>
    <row r="5" spans="1:12" s="1" customFormat="1" ht="48" customHeight="1" thickBot="1" x14ac:dyDescent="0.35">
      <c r="A5" s="5"/>
      <c r="B5" s="12"/>
      <c r="C5" s="12"/>
      <c r="D5" s="12"/>
      <c r="E5" s="12"/>
      <c r="F5" s="22"/>
      <c r="G5" s="6"/>
      <c r="H5" s="6"/>
      <c r="I5" s="6"/>
      <c r="J5" s="6"/>
      <c r="K5" s="6"/>
      <c r="L5" s="7"/>
    </row>
    <row r="6" spans="1:12" s="5" customFormat="1" ht="13.5" thickBot="1" x14ac:dyDescent="0.3">
      <c r="A6" s="5" t="s">
        <v>82</v>
      </c>
      <c r="B6" s="23" t="s">
        <v>83</v>
      </c>
      <c r="C6" s="24"/>
      <c r="D6" s="3"/>
      <c r="E6" s="3"/>
      <c r="F6" s="68" t="s">
        <v>28</v>
      </c>
      <c r="G6" s="24"/>
      <c r="H6" s="24"/>
      <c r="I6" s="24"/>
      <c r="J6" s="24"/>
      <c r="K6" s="24"/>
      <c r="L6" s="82"/>
    </row>
    <row r="7" spans="1:12" s="5" customFormat="1" ht="10.9" thickBot="1" x14ac:dyDescent="0.35">
      <c r="G7" s="25"/>
      <c r="H7" s="25"/>
      <c r="I7" s="25"/>
      <c r="J7" s="25"/>
      <c r="K7" s="25"/>
      <c r="L7" s="25"/>
    </row>
    <row r="8" spans="1:12" s="1" customFormat="1" ht="15" customHeight="1" thickBot="1" x14ac:dyDescent="0.3">
      <c r="A8" s="1" t="s">
        <v>29</v>
      </c>
      <c r="B8" s="57" t="s">
        <v>19</v>
      </c>
      <c r="C8" s="4"/>
      <c r="D8" s="2"/>
      <c r="E8" s="2"/>
      <c r="F8" s="68" t="s">
        <v>28</v>
      </c>
      <c r="G8" s="4"/>
      <c r="H8" s="4"/>
      <c r="I8" s="4"/>
      <c r="J8" s="4"/>
      <c r="K8" s="4"/>
      <c r="L8" s="83"/>
    </row>
    <row r="9" spans="1:12" s="1" customFormat="1" ht="10.15" x14ac:dyDescent="0.3">
      <c r="A9" s="5"/>
      <c r="G9" s="26"/>
      <c r="H9" s="26"/>
      <c r="I9" s="26"/>
      <c r="J9" s="26"/>
      <c r="K9" s="26"/>
      <c r="L9" s="26"/>
    </row>
    <row r="10" spans="1:12" s="1" customFormat="1" ht="10.15" x14ac:dyDescent="0.3">
      <c r="A10" s="5"/>
      <c r="G10" s="26"/>
      <c r="H10" s="26"/>
      <c r="I10" s="26"/>
      <c r="J10" s="26"/>
      <c r="K10" s="26"/>
      <c r="L10" s="26"/>
    </row>
    <row r="11" spans="1:12" s="1" customFormat="1" ht="10.15" x14ac:dyDescent="0.3">
      <c r="A11" s="5"/>
      <c r="G11" s="26"/>
      <c r="H11" s="26"/>
      <c r="I11" s="26"/>
      <c r="J11" s="26"/>
      <c r="K11" s="26"/>
      <c r="L11" s="26"/>
    </row>
    <row r="12" spans="1:12" s="1" customFormat="1" ht="10.15" x14ac:dyDescent="0.3">
      <c r="A12" s="5"/>
      <c r="G12" s="26"/>
      <c r="H12" s="26"/>
      <c r="I12" s="26"/>
      <c r="J12" s="26"/>
      <c r="K12" s="26"/>
      <c r="L12" s="26"/>
    </row>
    <row r="13" spans="1:12" s="1" customFormat="1" ht="10.15" x14ac:dyDescent="0.3">
      <c r="A13" s="5"/>
      <c r="G13" s="26"/>
      <c r="H13" s="26"/>
      <c r="I13" s="26"/>
      <c r="J13" s="26"/>
      <c r="K13" s="26"/>
      <c r="L13" s="26"/>
    </row>
    <row r="14" spans="1:12" s="1" customFormat="1" ht="10.15" x14ac:dyDescent="0.3">
      <c r="A14" s="5"/>
      <c r="G14" s="26"/>
      <c r="H14" s="26"/>
      <c r="I14" s="26"/>
      <c r="J14" s="26"/>
      <c r="K14" s="26"/>
      <c r="L14" s="26"/>
    </row>
    <row r="15" spans="1:12" s="1" customFormat="1" ht="10.15" x14ac:dyDescent="0.3">
      <c r="A15" s="5"/>
      <c r="G15" s="26"/>
      <c r="H15" s="26"/>
      <c r="I15" s="26"/>
      <c r="J15" s="26"/>
      <c r="K15" s="26"/>
      <c r="L15" s="26"/>
    </row>
    <row r="16" spans="1:12" s="1" customFormat="1" ht="10.15" x14ac:dyDescent="0.3">
      <c r="A16" s="5"/>
      <c r="G16" s="26"/>
      <c r="H16" s="26"/>
      <c r="I16" s="26"/>
      <c r="J16" s="26"/>
      <c r="K16" s="26"/>
      <c r="L16" s="26"/>
    </row>
    <row r="17" spans="1:12" s="1" customFormat="1" ht="10.15" x14ac:dyDescent="0.3">
      <c r="A17" s="5"/>
      <c r="G17" s="26"/>
      <c r="H17" s="26"/>
      <c r="I17" s="26"/>
      <c r="J17" s="26"/>
      <c r="K17" s="26"/>
      <c r="L17" s="26"/>
    </row>
    <row r="18" spans="1:12" s="1" customFormat="1" ht="10.15" x14ac:dyDescent="0.3">
      <c r="A18" s="5"/>
      <c r="G18" s="26"/>
      <c r="H18" s="26"/>
      <c r="I18" s="26"/>
      <c r="J18" s="26"/>
      <c r="K18" s="26"/>
      <c r="L18" s="26"/>
    </row>
    <row r="19" spans="1:12" s="1" customFormat="1" ht="10.15" x14ac:dyDescent="0.3">
      <c r="A19" s="5"/>
      <c r="G19" s="26"/>
      <c r="H19" s="26"/>
      <c r="I19" s="26"/>
      <c r="J19" s="26"/>
      <c r="K19" s="26"/>
      <c r="L19" s="26"/>
    </row>
    <row r="20" spans="1:12" s="1" customFormat="1" ht="10.15" x14ac:dyDescent="0.3">
      <c r="A20" s="5"/>
      <c r="G20" s="26"/>
      <c r="H20" s="26"/>
      <c r="I20" s="26"/>
      <c r="J20" s="26"/>
      <c r="K20" s="26"/>
      <c r="L20" s="26"/>
    </row>
    <row r="21" spans="1:12" s="1" customFormat="1" ht="10.15" x14ac:dyDescent="0.3">
      <c r="A21" s="5"/>
      <c r="G21" s="26"/>
      <c r="H21" s="26"/>
      <c r="I21" s="26"/>
      <c r="J21" s="26"/>
      <c r="K21" s="26"/>
      <c r="L21" s="26"/>
    </row>
    <row r="22" spans="1:12" s="1" customFormat="1" ht="10.15" x14ac:dyDescent="0.3">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2018-06-27T08:11:53Z</cp:lastPrinted>
  <dcterms:created xsi:type="dcterms:W3CDTF">2015-03-16T09:47:49Z</dcterms:created>
  <dcterms:modified xsi:type="dcterms:W3CDTF">2020-02-28T14:43:58Z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y fmtid="{D5CDD505-2E9C-101B-9397-08002B2CF9AE}" pid="3" name="Folder_Number">
    <vt:lpwstr/>
  </property>
  <property fmtid="{D5CDD505-2E9C-101B-9397-08002B2CF9AE}" pid="4" name="Folder_Code">
    <vt:lpwstr/>
  </property>
  <property fmtid="{D5CDD505-2E9C-101B-9397-08002B2CF9AE}" pid="5" name="Folder_Name">
    <vt:lpwstr/>
  </property>
  <property fmtid="{D5CDD505-2E9C-101B-9397-08002B2CF9AE}" pid="6" name="Folder_Description">
    <vt:lpwstr/>
  </property>
  <property fmtid="{D5CDD505-2E9C-101B-9397-08002B2CF9AE}" pid="7" name="/Folder_Name/">
    <vt:lpwstr/>
  </property>
  <property fmtid="{D5CDD505-2E9C-101B-9397-08002B2CF9AE}" pid="8" name="/Folder_Description/">
    <vt:lpwstr/>
  </property>
  <property fmtid="{D5CDD505-2E9C-101B-9397-08002B2CF9AE}" pid="9" name="Folder_Version">
    <vt:lpwstr/>
  </property>
  <property fmtid="{D5CDD505-2E9C-101B-9397-08002B2CF9AE}" pid="10" name="Folder_VersionSeq">
    <vt:lpwstr/>
  </property>
  <property fmtid="{D5CDD505-2E9C-101B-9397-08002B2CF9AE}" pid="11" name="Folder_Manager">
    <vt:lpwstr/>
  </property>
  <property fmtid="{D5CDD505-2E9C-101B-9397-08002B2CF9AE}" pid="12" name="Folder_ManagerDesc">
    <vt:lpwstr/>
  </property>
  <property fmtid="{D5CDD505-2E9C-101B-9397-08002B2CF9AE}" pid="13" name="Folder_Storage">
    <vt:lpwstr/>
  </property>
  <property fmtid="{D5CDD505-2E9C-101B-9397-08002B2CF9AE}" pid="14" name="Folder_StorageDesc">
    <vt:lpwstr/>
  </property>
  <property fmtid="{D5CDD505-2E9C-101B-9397-08002B2CF9AE}" pid="15" name="Folder_Creator">
    <vt:lpwstr/>
  </property>
  <property fmtid="{D5CDD505-2E9C-101B-9397-08002B2CF9AE}" pid="16" name="Folder_CreatorDesc">
    <vt:lpwstr/>
  </property>
  <property fmtid="{D5CDD505-2E9C-101B-9397-08002B2CF9AE}" pid="17" name="Folder_CreateDate">
    <vt:lpwstr/>
  </property>
  <property fmtid="{D5CDD505-2E9C-101B-9397-08002B2CF9AE}" pid="18" name="Folder_Updater">
    <vt:lpwstr/>
  </property>
  <property fmtid="{D5CDD505-2E9C-101B-9397-08002B2CF9AE}" pid="19" name="Folder_UpdaterDesc">
    <vt:lpwstr/>
  </property>
  <property fmtid="{D5CDD505-2E9C-101B-9397-08002B2CF9AE}" pid="20" name="Folder_UpdateDate">
    <vt:lpwstr/>
  </property>
  <property fmtid="{D5CDD505-2E9C-101B-9397-08002B2CF9AE}" pid="21" name="Document_Number">
    <vt:lpwstr/>
  </property>
  <property fmtid="{D5CDD505-2E9C-101B-9397-08002B2CF9AE}" pid="22" name="Document_Name">
    <vt:lpwstr/>
  </property>
  <property fmtid="{D5CDD505-2E9C-101B-9397-08002B2CF9AE}" pid="23" name="Document_FileName">
    <vt:lpwstr/>
  </property>
  <property fmtid="{D5CDD505-2E9C-101B-9397-08002B2CF9AE}" pid="24" name="Document_Version">
    <vt:lpwstr/>
  </property>
  <property fmtid="{D5CDD505-2E9C-101B-9397-08002B2CF9AE}" pid="25" name="Document_VersionSeq">
    <vt:lpwstr/>
  </property>
  <property fmtid="{D5CDD505-2E9C-101B-9397-08002B2CF9AE}" pid="26" name="Document_Creator">
    <vt:lpwstr/>
  </property>
  <property fmtid="{D5CDD505-2E9C-101B-9397-08002B2CF9AE}" pid="27" name="Document_CreatorDesc">
    <vt:lpwstr/>
  </property>
  <property fmtid="{D5CDD505-2E9C-101B-9397-08002B2CF9AE}" pid="28" name="Document_CreateDate">
    <vt:lpwstr/>
  </property>
  <property fmtid="{D5CDD505-2E9C-101B-9397-08002B2CF9AE}" pid="29" name="Document_Updater">
    <vt:lpwstr/>
  </property>
  <property fmtid="{D5CDD505-2E9C-101B-9397-08002B2CF9AE}" pid="30" name="Document_UpdaterDesc">
    <vt:lpwstr/>
  </property>
  <property fmtid="{D5CDD505-2E9C-101B-9397-08002B2CF9AE}" pid="31" name="Document_UpdateDate">
    <vt:lpwstr/>
  </property>
  <property fmtid="{D5CDD505-2E9C-101B-9397-08002B2CF9AE}" pid="32" name="Document_Size">
    <vt:lpwstr/>
  </property>
  <property fmtid="{D5CDD505-2E9C-101B-9397-08002B2CF9AE}" pid="33" name="Document_Storage">
    <vt:lpwstr/>
  </property>
  <property fmtid="{D5CDD505-2E9C-101B-9397-08002B2CF9AE}" pid="34" name="Document_StorageDesc">
    <vt:lpwstr/>
  </property>
  <property fmtid="{D5CDD505-2E9C-101B-9397-08002B2CF9AE}" pid="35" name="Document_Department">
    <vt:lpwstr/>
  </property>
  <property fmtid="{D5CDD505-2E9C-101B-9397-08002B2CF9AE}" pid="36" name="Document_DepartmentDesc">
    <vt:lpwstr/>
  </property>
</Properties>
</file>